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Master LogTransp\Formations\ARSTM\Formation en ligne 2023-2024\MPT\Final\Final\"/>
    </mc:Choice>
  </mc:AlternateContent>
  <xr:revisionPtr revIDLastSave="0" documentId="13_ncr:1_{D8BE93A3-2982-46FA-AC6C-F2B5799F50DB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Diag.Grantt" sheetId="5" r:id="rId1"/>
    <sheet name="Org+Budget." sheetId="6" r:id="rId2"/>
  </sheets>
  <definedNames>
    <definedName name="_xlnm.Print_Area" localSheetId="0">Diag.Grantt!$A$1:$Z$23</definedName>
    <definedName name="_xlnm.Print_Area" localSheetId="1">'Org+Budget.'!$A$1:$M$40</definedName>
  </definedNames>
  <calcPr calcId="191029"/>
</workbook>
</file>

<file path=xl/calcChain.xml><?xml version="1.0" encoding="utf-8"?>
<calcChain xmlns="http://schemas.openxmlformats.org/spreadsheetml/2006/main">
  <c r="L40" i="6" l="1"/>
  <c r="L39" i="6"/>
  <c r="L38" i="6"/>
  <c r="H38" i="6"/>
  <c r="I39" i="6" s="1"/>
  <c r="G39" i="6"/>
  <c r="D39" i="6"/>
  <c r="I36" i="6"/>
  <c r="E36" i="6"/>
  <c r="K36" i="6" s="1"/>
  <c r="I35" i="6"/>
  <c r="E35" i="6"/>
  <c r="G34" i="6"/>
  <c r="E34" i="6"/>
  <c r="G33" i="6"/>
  <c r="E33" i="6"/>
  <c r="G32" i="6"/>
  <c r="E32" i="6"/>
  <c r="K32" i="6" s="1"/>
  <c r="I31" i="6"/>
  <c r="E31" i="6"/>
  <c r="I30" i="6"/>
  <c r="E30" i="6"/>
  <c r="I29" i="6"/>
  <c r="E29" i="6"/>
  <c r="E28" i="6"/>
  <c r="G28" i="6" s="1"/>
  <c r="D28" i="6"/>
  <c r="G27" i="6"/>
  <c r="E27" i="6"/>
  <c r="G26" i="6"/>
  <c r="E26" i="6"/>
  <c r="G25" i="6"/>
  <c r="E25" i="6"/>
  <c r="G24" i="6"/>
  <c r="E24" i="6"/>
  <c r="D24" i="6"/>
  <c r="G23" i="6"/>
  <c r="E23" i="6"/>
  <c r="I22" i="6"/>
  <c r="E22" i="6"/>
  <c r="E21" i="6"/>
  <c r="I19" i="6"/>
  <c r="E20" i="6"/>
  <c r="E16" i="6"/>
  <c r="I16" i="6" s="1"/>
  <c r="E18" i="6"/>
  <c r="G18" i="6" s="1"/>
  <c r="E19" i="6"/>
  <c r="E17" i="6"/>
  <c r="G17" i="6" s="1"/>
  <c r="E15" i="6"/>
  <c r="E14" i="6"/>
  <c r="E13" i="6"/>
  <c r="E12" i="6"/>
  <c r="E11" i="6"/>
  <c r="E10" i="6"/>
  <c r="I9" i="6"/>
  <c r="E9" i="6"/>
  <c r="C9" i="6"/>
  <c r="A12" i="5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11" i="5"/>
  <c r="G37" i="6"/>
  <c r="K37" i="6" s="1"/>
  <c r="K34" i="6" l="1"/>
  <c r="K33" i="6"/>
  <c r="G16" i="6"/>
  <c r="K35" i="6"/>
  <c r="K26" i="6" l="1"/>
  <c r="K25" i="6"/>
  <c r="K29" i="6"/>
  <c r="K19" i="6" l="1"/>
  <c r="K23" i="6" l="1"/>
  <c r="K24" i="6"/>
  <c r="K22" i="6"/>
  <c r="K17" i="6"/>
  <c r="I15" i="6"/>
  <c r="K15" i="6" s="1"/>
  <c r="I13" i="6"/>
  <c r="K13" i="6" s="1"/>
  <c r="I12" i="6"/>
  <c r="K12" i="6" s="1"/>
  <c r="I11" i="6"/>
  <c r="K11" i="6" s="1"/>
  <c r="I10" i="6"/>
  <c r="I21" i="6"/>
  <c r="K21" i="6" s="1"/>
  <c r="K28" i="6"/>
  <c r="K30" i="6"/>
  <c r="K31" i="6"/>
  <c r="K27" i="6"/>
  <c r="I20" i="6"/>
  <c r="K20" i="6" s="1"/>
  <c r="K18" i="6"/>
  <c r="K16" i="6"/>
  <c r="I14" i="6"/>
  <c r="K14" i="6" s="1"/>
  <c r="G38" i="6" l="1"/>
  <c r="K9" i="6"/>
  <c r="K10" i="6"/>
  <c r="H40" i="6"/>
  <c r="J38" i="6" l="1"/>
  <c r="K39" i="6" s="1"/>
  <c r="J40" i="6" s="1"/>
  <c r="G40" i="6" l="1"/>
</calcChain>
</file>

<file path=xl/sharedStrings.xml><?xml version="1.0" encoding="utf-8"?>
<sst xmlns="http://schemas.openxmlformats.org/spreadsheetml/2006/main" count="114" uniqueCount="106">
  <si>
    <t>Nom de la tache</t>
  </si>
  <si>
    <t>Début</t>
  </si>
  <si>
    <t>7</t>
  </si>
  <si>
    <t>8</t>
  </si>
  <si>
    <t>9</t>
  </si>
  <si>
    <t>11</t>
  </si>
  <si>
    <t>12</t>
  </si>
  <si>
    <t>13</t>
  </si>
  <si>
    <t>15</t>
  </si>
  <si>
    <t>16</t>
  </si>
  <si>
    <t>17</t>
  </si>
  <si>
    <t>19</t>
  </si>
  <si>
    <t>20</t>
  </si>
  <si>
    <t>21</t>
  </si>
  <si>
    <t>21/22</t>
  </si>
  <si>
    <t>23</t>
  </si>
  <si>
    <t>24</t>
  </si>
  <si>
    <t>25</t>
  </si>
  <si>
    <t>25/26</t>
  </si>
  <si>
    <t>27</t>
  </si>
  <si>
    <t>28</t>
  </si>
  <si>
    <t>29</t>
  </si>
  <si>
    <t>29/30</t>
  </si>
  <si>
    <t>31</t>
  </si>
  <si>
    <t>32</t>
  </si>
  <si>
    <t>33</t>
  </si>
  <si>
    <t>33/34</t>
  </si>
  <si>
    <t>35</t>
  </si>
  <si>
    <t>36</t>
  </si>
  <si>
    <t>37</t>
  </si>
  <si>
    <t>37/38</t>
  </si>
  <si>
    <t>39</t>
  </si>
  <si>
    <t>40</t>
  </si>
  <si>
    <t>41</t>
  </si>
  <si>
    <t>41/42</t>
  </si>
  <si>
    <t>43</t>
  </si>
  <si>
    <t>44</t>
  </si>
  <si>
    <t>45</t>
  </si>
  <si>
    <t>4</t>
  </si>
  <si>
    <t>46</t>
  </si>
  <si>
    <t>47</t>
  </si>
  <si>
    <t>48</t>
  </si>
  <si>
    <t>49</t>
  </si>
  <si>
    <r>
      <t>N</t>
    </r>
    <r>
      <rPr>
        <sz val="15"/>
        <color theme="1"/>
        <rFont val="Verdana"/>
        <family val="2"/>
      </rPr>
      <t>°
ord.</t>
    </r>
  </si>
  <si>
    <t>Année Demarrage Projet :</t>
  </si>
  <si>
    <t>Durée</t>
  </si>
  <si>
    <t>ORGANISATION</t>
  </si>
  <si>
    <t>OBSERVATIONS</t>
  </si>
  <si>
    <t>Unité</t>
  </si>
  <si>
    <t>Nbre</t>
  </si>
  <si>
    <t>Mois</t>
  </si>
  <si>
    <t>TOTAL GENERAL (F.CFA)</t>
  </si>
  <si>
    <t>MATERIEL 
(1)</t>
  </si>
  <si>
    <t>RESSOURCES HUMAINES 
(2)</t>
  </si>
  <si>
    <t>MOYENS FINANCIERS
(3)=(1)+(2)</t>
  </si>
  <si>
    <r>
      <t>N</t>
    </r>
    <r>
      <rPr>
        <b/>
        <sz val="16"/>
        <color theme="1"/>
        <rFont val="Verdana"/>
        <family val="2"/>
      </rPr>
      <t>°
ord.</t>
    </r>
  </si>
  <si>
    <t xml:space="preserve">Coût 
 unitaire </t>
  </si>
  <si>
    <t>Sous total général</t>
  </si>
  <si>
    <t>Quantité à traiter:</t>
  </si>
  <si>
    <t>Nom de la tâche</t>
  </si>
  <si>
    <t>Pays / Situation :</t>
  </si>
  <si>
    <t>Nom du navire</t>
  </si>
  <si>
    <t xml:space="preserve">Opération débarquement </t>
  </si>
  <si>
    <t>10</t>
  </si>
  <si>
    <t>2</t>
  </si>
  <si>
    <t>3</t>
  </si>
  <si>
    <t>5</t>
  </si>
  <si>
    <t>6</t>
  </si>
  <si>
    <t>Tranferts magasin cale</t>
  </si>
  <si>
    <t>Opération de transfert</t>
  </si>
  <si>
    <t>14</t>
  </si>
  <si>
    <t>18</t>
  </si>
  <si>
    <t>22</t>
  </si>
  <si>
    <t>Opération de stockage extérieur</t>
  </si>
  <si>
    <t>Rapport finale/ Comparaions données</t>
  </si>
  <si>
    <t>Dédouanement</t>
  </si>
  <si>
    <t>10 000 T soit 10 000 000 kg (200 000 sacs)</t>
  </si>
  <si>
    <t>Personnel dockers par cale</t>
  </si>
  <si>
    <t>Personne pour arrimage sacs</t>
  </si>
  <si>
    <t>Inspecteurs cale navire et magasin cale</t>
  </si>
  <si>
    <t>Opérateur chariot</t>
  </si>
  <si>
    <t>Location palettes</t>
  </si>
  <si>
    <t>Superviseur</t>
  </si>
  <si>
    <t xml:space="preserve">Inspecteurs </t>
  </si>
  <si>
    <t>Gasoil</t>
  </si>
  <si>
    <t>Nombre de palette</t>
  </si>
  <si>
    <t>Nombre de baches</t>
  </si>
  <si>
    <t>Personnel dockers magain cale</t>
  </si>
  <si>
    <t>Pointeur magasin principal</t>
  </si>
  <si>
    <t>Magasinier principal</t>
  </si>
  <si>
    <t>Sécurité</t>
  </si>
  <si>
    <t>Nombre de plateaux</t>
  </si>
  <si>
    <t>Prime chaufeur</t>
  </si>
  <si>
    <t>Frais de gasoil</t>
  </si>
  <si>
    <t>Frais de route</t>
  </si>
  <si>
    <t>Equipe mécanique</t>
  </si>
  <si>
    <t>Escorte par camions (10)</t>
  </si>
  <si>
    <t>Assistant Magasinier</t>
  </si>
  <si>
    <t>Pointeur</t>
  </si>
  <si>
    <t>Bâches pour étalage</t>
  </si>
  <si>
    <t>Palettes</t>
  </si>
  <si>
    <t>Personnel déchargement+Empillage</t>
  </si>
  <si>
    <t>Equipe sécrurité</t>
  </si>
  <si>
    <t>(15%) Divers pour les impévus sur un (30 jours)</t>
  </si>
  <si>
    <t>CÔTE D'IVOIRE ABIDJAN</t>
  </si>
  <si>
    <t>M/V ARSTM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</si>
</sst>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\ _€_-;\-* #,##0\ _€_-;_-* &quot;-&quot;??\ _€_-;_-@_-"/>
    <numFmt numFmtId="166" formatCode="#,##0_ ;\-#,##0\ "/>
  </numFmts>
  <fonts count="18" x14ac:knownFonts="1">
    <font>
      <sz val="11"/>
      <color theme="1"/>
      <name val="Calibri"/>
      <family val="2"/>
      <scheme val="minor"/>
    </font>
    <font>
      <sz val="13"/>
      <color theme="1"/>
      <name val="Arial Narrow"/>
      <family val="2"/>
    </font>
    <font>
      <b/>
      <sz val="13"/>
      <color theme="1"/>
      <name val="Arial Narrow"/>
      <family val="2"/>
    </font>
    <font>
      <b/>
      <sz val="15"/>
      <color theme="1"/>
      <name val="Arial Narrow"/>
      <family val="2"/>
    </font>
    <font>
      <sz val="15"/>
      <color theme="1"/>
      <name val="Arial Narrow"/>
      <family val="2"/>
    </font>
    <font>
      <sz val="15"/>
      <color theme="1"/>
      <name val="Verdana"/>
      <family val="2"/>
    </font>
    <font>
      <b/>
      <sz val="16"/>
      <color theme="1"/>
      <name val="Arial Narrow"/>
      <family val="2"/>
    </font>
    <font>
      <b/>
      <i/>
      <sz val="15"/>
      <color theme="1"/>
      <name val="Arial Narrow"/>
      <family val="2"/>
    </font>
    <font>
      <sz val="11"/>
      <color theme="1"/>
      <name val="Calibri"/>
      <family val="2"/>
      <scheme val="minor"/>
    </font>
    <font>
      <i/>
      <sz val="15"/>
      <color theme="1"/>
      <name val="Arial Narrow"/>
      <family val="2"/>
    </font>
    <font>
      <b/>
      <sz val="20"/>
      <color theme="1"/>
      <name val="Arial Narrow"/>
      <family val="2"/>
    </font>
    <font>
      <b/>
      <sz val="25"/>
      <color theme="1"/>
      <name val="Arial Narrow"/>
      <family val="2"/>
    </font>
    <font>
      <sz val="16"/>
      <color theme="1"/>
      <name val="Arial Narrow"/>
      <family val="2"/>
    </font>
    <font>
      <b/>
      <i/>
      <sz val="16"/>
      <color theme="1"/>
      <name val="Arial Narrow"/>
      <family val="2"/>
    </font>
    <font>
      <b/>
      <sz val="16"/>
      <color theme="1"/>
      <name val="Verdana"/>
      <family val="2"/>
    </font>
    <font>
      <i/>
      <sz val="16"/>
      <color theme="1"/>
      <name val="Arial Narrow"/>
      <family val="2"/>
    </font>
    <font>
      <sz val="8"/>
      <name val="Calibri"/>
      <family val="2"/>
      <scheme val="minor"/>
    </font>
    <font>
      <b/>
      <sz val="26"/>
      <color theme="0"/>
      <name val="Arial Narrow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1" fillId="2" borderId="0" xfId="0" applyFont="1" applyFill="1"/>
    <xf numFmtId="0" fontId="1" fillId="2" borderId="7" xfId="0" applyFont="1" applyFill="1" applyBorder="1" applyAlignment="1">
      <alignment horizontal="center"/>
    </xf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7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7" fillId="2" borderId="0" xfId="0" applyFont="1" applyFill="1" applyAlignment="1">
      <alignment horizontal="right"/>
    </xf>
    <xf numFmtId="0" fontId="4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2" borderId="7" xfId="0" applyFont="1" applyFill="1" applyBorder="1"/>
    <xf numFmtId="0" fontId="9" fillId="2" borderId="0" xfId="0" applyFont="1" applyFill="1" applyAlignment="1">
      <alignment horizontal="left"/>
    </xf>
    <xf numFmtId="0" fontId="10" fillId="0" borderId="0" xfId="0" applyFont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166" fontId="6" fillId="2" borderId="4" xfId="1" applyNumberFormat="1" applyFont="1" applyFill="1" applyBorder="1" applyAlignment="1">
      <alignment vertical="center"/>
    </xf>
    <xf numFmtId="166" fontId="6" fillId="2" borderId="31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2" fillId="2" borderId="0" xfId="0" applyFont="1" applyFill="1" applyAlignment="1">
      <alignment horizontal="center"/>
    </xf>
    <xf numFmtId="0" fontId="12" fillId="2" borderId="7" xfId="0" applyFont="1" applyFill="1" applyBorder="1"/>
    <xf numFmtId="0" fontId="12" fillId="2" borderId="13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5" borderId="29" xfId="0" applyFont="1" applyFill="1" applyBorder="1" applyAlignment="1">
      <alignment vertical="center"/>
    </xf>
    <xf numFmtId="165" fontId="12" fillId="5" borderId="0" xfId="1" applyNumberFormat="1" applyFont="1" applyFill="1" applyBorder="1" applyAlignment="1">
      <alignment vertical="center"/>
    </xf>
    <xf numFmtId="0" fontId="12" fillId="4" borderId="17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165" fontId="6" fillId="2" borderId="0" xfId="1" applyNumberFormat="1" applyFont="1" applyFill="1" applyBorder="1" applyAlignment="1">
      <alignment vertical="center"/>
    </xf>
    <xf numFmtId="0" fontId="12" fillId="2" borderId="19" xfId="0" applyFont="1" applyFill="1" applyBorder="1" applyAlignment="1">
      <alignment vertical="center"/>
    </xf>
    <xf numFmtId="0" fontId="12" fillId="4" borderId="19" xfId="0" applyFont="1" applyFill="1" applyBorder="1" applyAlignment="1">
      <alignment vertical="center"/>
    </xf>
    <xf numFmtId="165" fontId="12" fillId="4" borderId="20" xfId="1" applyNumberFormat="1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left" vertical="center"/>
    </xf>
    <xf numFmtId="0" fontId="15" fillId="2" borderId="19" xfId="0" applyFont="1" applyFill="1" applyBorder="1" applyAlignment="1">
      <alignment vertical="center"/>
    </xf>
    <xf numFmtId="166" fontId="1" fillId="0" borderId="0" xfId="0" applyNumberFormat="1" applyFont="1"/>
    <xf numFmtId="0" fontId="15" fillId="2" borderId="3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vertical="center" wrapText="1"/>
    </xf>
    <xf numFmtId="0" fontId="13" fillId="2" borderId="6" xfId="0" applyFont="1" applyFill="1" applyBorder="1" applyAlignment="1">
      <alignment horizontal="center" vertical="center"/>
    </xf>
    <xf numFmtId="166" fontId="13" fillId="2" borderId="32" xfId="1" applyNumberFormat="1" applyFont="1" applyFill="1" applyBorder="1" applyAlignment="1">
      <alignment horizontal="center" vertical="center"/>
    </xf>
    <xf numFmtId="0" fontId="15" fillId="5" borderId="30" xfId="0" applyFont="1" applyFill="1" applyBorder="1" applyAlignment="1">
      <alignment vertical="center"/>
    </xf>
    <xf numFmtId="166" fontId="15" fillId="5" borderId="25" xfId="1" applyNumberFormat="1" applyFont="1" applyFill="1" applyBorder="1" applyAlignment="1">
      <alignment vertical="center"/>
    </xf>
    <xf numFmtId="0" fontId="15" fillId="4" borderId="24" xfId="0" applyFont="1" applyFill="1" applyBorder="1" applyAlignment="1">
      <alignment vertical="center"/>
    </xf>
    <xf numFmtId="166" fontId="15" fillId="4" borderId="25" xfId="1" applyNumberFormat="1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165" fontId="13" fillId="2" borderId="0" xfId="1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10" fillId="2" borderId="33" xfId="0" applyFont="1" applyFill="1" applyBorder="1" applyAlignment="1">
      <alignment vertical="center"/>
    </xf>
    <xf numFmtId="166" fontId="11" fillId="2" borderId="10" xfId="0" applyNumberFormat="1" applyFont="1" applyFill="1" applyBorder="1" applyAlignment="1">
      <alignment vertical="center"/>
    </xf>
    <xf numFmtId="0" fontId="12" fillId="2" borderId="5" xfId="0" applyFont="1" applyFill="1" applyBorder="1" applyAlignment="1">
      <alignment vertical="center"/>
    </xf>
    <xf numFmtId="0" fontId="10" fillId="2" borderId="30" xfId="0" applyFont="1" applyFill="1" applyBorder="1" applyAlignment="1">
      <alignment vertical="center"/>
    </xf>
    <xf numFmtId="166" fontId="11" fillId="2" borderId="7" xfId="0" applyNumberFormat="1" applyFont="1" applyFill="1" applyBorder="1" applyAlignment="1">
      <alignment vertical="center"/>
    </xf>
    <xf numFmtId="9" fontId="1" fillId="0" borderId="0" xfId="2" applyFont="1" applyFill="1"/>
    <xf numFmtId="0" fontId="6" fillId="2" borderId="0" xfId="0" applyFont="1" applyFill="1" applyAlignment="1">
      <alignment vertical="center"/>
    </xf>
    <xf numFmtId="164" fontId="1" fillId="0" borderId="0" xfId="1" applyFont="1" applyFill="1"/>
    <xf numFmtId="14" fontId="4" fillId="3" borderId="23" xfId="0" applyNumberFormat="1" applyFont="1" applyFill="1" applyBorder="1" applyAlignment="1">
      <alignment horizontal="center" vertical="center" wrapText="1"/>
    </xf>
    <xf numFmtId="0" fontId="4" fillId="6" borderId="0" xfId="0" applyFont="1" applyFill="1" applyAlignment="1">
      <alignment vertical="center"/>
    </xf>
    <xf numFmtId="0" fontId="4" fillId="7" borderId="0" xfId="0" applyFont="1" applyFill="1" applyAlignment="1">
      <alignment vertical="center"/>
    </xf>
    <xf numFmtId="0" fontId="4" fillId="8" borderId="0" xfId="0" applyFont="1" applyFill="1" applyAlignment="1">
      <alignment vertical="center"/>
    </xf>
    <xf numFmtId="0" fontId="4" fillId="9" borderId="0" xfId="0" applyFont="1" applyFill="1" applyAlignment="1">
      <alignment vertical="center"/>
    </xf>
    <xf numFmtId="0" fontId="4" fillId="10" borderId="0" xfId="0" applyFont="1" applyFill="1" applyAlignment="1">
      <alignment vertical="center"/>
    </xf>
    <xf numFmtId="0" fontId="4" fillId="11" borderId="0" xfId="0" applyFont="1" applyFill="1" applyAlignment="1">
      <alignment vertical="center"/>
    </xf>
    <xf numFmtId="0" fontId="7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6" fillId="12" borderId="2" xfId="0" applyFont="1" applyFill="1" applyBorder="1" applyAlignment="1">
      <alignment vertical="center"/>
    </xf>
    <xf numFmtId="0" fontId="6" fillId="7" borderId="2" xfId="0" applyFont="1" applyFill="1" applyBorder="1" applyAlignment="1">
      <alignment vertical="center" wrapText="1"/>
    </xf>
    <xf numFmtId="0" fontId="6" fillId="7" borderId="2" xfId="0" applyFont="1" applyFill="1" applyBorder="1" applyAlignment="1">
      <alignment vertical="center"/>
    </xf>
    <xf numFmtId="0" fontId="6" fillId="9" borderId="2" xfId="0" applyFont="1" applyFill="1" applyBorder="1" applyAlignment="1">
      <alignment vertical="center"/>
    </xf>
    <xf numFmtId="0" fontId="6" fillId="5" borderId="2" xfId="0" applyFont="1" applyFill="1" applyBorder="1" applyAlignment="1">
      <alignment vertical="center"/>
    </xf>
    <xf numFmtId="0" fontId="6" fillId="5" borderId="0" xfId="0" applyFont="1" applyFill="1" applyAlignment="1">
      <alignment vertical="center"/>
    </xf>
    <xf numFmtId="9" fontId="13" fillId="2" borderId="6" xfId="2" applyFont="1" applyFill="1" applyBorder="1" applyAlignment="1">
      <alignment vertical="center"/>
    </xf>
    <xf numFmtId="17" fontId="3" fillId="0" borderId="16" xfId="0" applyNumberFormat="1" applyFont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/>
    </xf>
    <xf numFmtId="17" fontId="3" fillId="0" borderId="14" xfId="0" applyNumberFormat="1" applyFont="1" applyBorder="1" applyAlignment="1">
      <alignment horizontal="center" vertical="center"/>
    </xf>
    <xf numFmtId="17" fontId="3" fillId="0" borderId="10" xfId="0" applyNumberFormat="1" applyFont="1" applyBorder="1" applyAlignment="1">
      <alignment horizontal="center" vertical="center"/>
    </xf>
    <xf numFmtId="17" fontId="3" fillId="0" borderId="15" xfId="0" applyNumberFormat="1" applyFont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17" fontId="3" fillId="0" borderId="34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165" fontId="17" fillId="13" borderId="14" xfId="1" applyNumberFormat="1" applyFont="1" applyFill="1" applyBorder="1" applyAlignment="1">
      <alignment horizontal="center" vertical="center"/>
    </xf>
    <xf numFmtId="165" fontId="17" fillId="13" borderId="9" xfId="1" applyNumberFormat="1" applyFont="1" applyFill="1" applyBorder="1" applyAlignment="1">
      <alignment horizontal="center" vertical="center"/>
    </xf>
    <xf numFmtId="9" fontId="11" fillId="0" borderId="6" xfId="2" applyFont="1" applyBorder="1" applyAlignment="1">
      <alignment horizontal="center" vertical="center"/>
    </xf>
    <xf numFmtId="9" fontId="11" fillId="0" borderId="7" xfId="2" applyFont="1" applyBorder="1" applyAlignment="1">
      <alignment horizontal="center" vertical="center"/>
    </xf>
    <xf numFmtId="9" fontId="11" fillId="0" borderId="8" xfId="2" applyFont="1" applyBorder="1" applyAlignment="1">
      <alignment horizontal="center" vertical="center"/>
    </xf>
    <xf numFmtId="166" fontId="11" fillId="0" borderId="14" xfId="0" applyNumberFormat="1" applyFont="1" applyBorder="1" applyAlignment="1">
      <alignment horizontal="right" vertical="center"/>
    </xf>
    <xf numFmtId="166" fontId="11" fillId="0" borderId="15" xfId="0" applyNumberFormat="1" applyFont="1" applyBorder="1" applyAlignment="1">
      <alignment horizontal="right" vertical="center"/>
    </xf>
    <xf numFmtId="0" fontId="11" fillId="0" borderId="2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165" fontId="17" fillId="13" borderId="14" xfId="0" applyNumberFormat="1" applyFont="1" applyFill="1" applyBorder="1" applyAlignment="1">
      <alignment horizontal="center" vertical="center"/>
    </xf>
    <xf numFmtId="0" fontId="17" fillId="13" borderId="9" xfId="0" applyFont="1" applyFill="1" applyBorder="1" applyAlignment="1">
      <alignment horizontal="center" vertical="center"/>
    </xf>
    <xf numFmtId="17" fontId="6" fillId="0" borderId="27" xfId="0" applyNumberFormat="1" applyFont="1" applyBorder="1" applyAlignment="1">
      <alignment horizontal="center" vertical="center" wrapText="1"/>
    </xf>
    <xf numFmtId="17" fontId="6" fillId="0" borderId="1" xfId="0" applyNumberFormat="1" applyFont="1" applyBorder="1" applyAlignment="1">
      <alignment horizontal="center" vertical="center"/>
    </xf>
    <xf numFmtId="17" fontId="6" fillId="0" borderId="1" xfId="0" applyNumberFormat="1" applyFont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B26"/>
  <sheetViews>
    <sheetView view="pageBreakPreview" topLeftCell="A5" zoomScale="62" zoomScaleNormal="60" zoomScaleSheetLayoutView="62" workbookViewId="0">
      <selection activeCell="B15" sqref="B15"/>
    </sheetView>
  </sheetViews>
  <sheetFormatPr baseColWidth="10" defaultColWidth="6.140625" defaultRowHeight="17.25" x14ac:dyDescent="0.3"/>
  <cols>
    <col min="1" max="1" width="7.7109375" style="2" bestFit="1" customWidth="1"/>
    <col min="2" max="2" width="52.140625" style="1" bestFit="1" customWidth="1"/>
    <col min="3" max="3" width="11.28515625" style="2" customWidth="1"/>
    <col min="4" max="4" width="17.85546875" style="1" bestFit="1" customWidth="1"/>
    <col min="5" max="54" width="8.5703125" style="1" customWidth="1"/>
    <col min="55" max="16384" width="6.140625" style="1"/>
  </cols>
  <sheetData>
    <row r="1" spans="1:54" s="40" customFormat="1" ht="19.5" x14ac:dyDescent="0.3">
      <c r="A1" s="39"/>
      <c r="C1" s="39"/>
    </row>
    <row r="2" spans="1:54" s="40" customFormat="1" ht="19.5" x14ac:dyDescent="0.3">
      <c r="A2" s="39"/>
      <c r="C2" s="39"/>
    </row>
    <row r="3" spans="1:54" s="40" customFormat="1" ht="30.2" customHeight="1" x14ac:dyDescent="0.3">
      <c r="A3" s="111" t="s">
        <v>44</v>
      </c>
      <c r="B3" s="111"/>
      <c r="C3" s="45">
        <v>2024</v>
      </c>
    </row>
    <row r="4" spans="1:54" s="40" customFormat="1" ht="30.2" customHeight="1" x14ac:dyDescent="0.3">
      <c r="A4" s="111" t="s">
        <v>58</v>
      </c>
      <c r="B4" s="111"/>
      <c r="C4" s="97" t="s">
        <v>76</v>
      </c>
    </row>
    <row r="5" spans="1:54" s="40" customFormat="1" ht="30.2" customHeight="1" x14ac:dyDescent="0.3">
      <c r="A5" s="111" t="s">
        <v>60</v>
      </c>
      <c r="B5" s="111"/>
      <c r="C5" s="45" t="s">
        <v>104</v>
      </c>
    </row>
    <row r="6" spans="1:54" s="40" customFormat="1" ht="19.5" x14ac:dyDescent="0.3">
      <c r="A6" s="41"/>
      <c r="B6" s="43" t="s">
        <v>61</v>
      </c>
      <c r="C6" s="98" t="s">
        <v>105</v>
      </c>
    </row>
    <row r="7" spans="1:54" s="12" customFormat="1" x14ac:dyDescent="0.3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</row>
    <row r="8" spans="1:54" s="14" customFormat="1" ht="32.450000000000003" customHeight="1" x14ac:dyDescent="0.25">
      <c r="A8" s="113" t="s">
        <v>43</v>
      </c>
      <c r="B8" s="115" t="s">
        <v>59</v>
      </c>
      <c r="C8" s="117" t="s">
        <v>45</v>
      </c>
      <c r="D8" s="118" t="s">
        <v>1</v>
      </c>
      <c r="E8" s="112">
        <v>45505</v>
      </c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10"/>
      <c r="AA8" s="108"/>
      <c r="AB8" s="109"/>
      <c r="AC8" s="109"/>
      <c r="AD8" s="110"/>
      <c r="AE8" s="108"/>
      <c r="AF8" s="109"/>
      <c r="AG8" s="109"/>
      <c r="AH8" s="110"/>
      <c r="AI8" s="108"/>
      <c r="AJ8" s="109"/>
      <c r="AK8" s="109"/>
      <c r="AL8" s="110"/>
      <c r="AM8" s="108"/>
      <c r="AN8" s="109"/>
      <c r="AO8" s="109"/>
      <c r="AP8" s="110"/>
      <c r="AQ8" s="108"/>
      <c r="AR8" s="109"/>
      <c r="AS8" s="109"/>
      <c r="AT8" s="110"/>
      <c r="AU8" s="108"/>
      <c r="AV8" s="109"/>
      <c r="AW8" s="109"/>
      <c r="AX8" s="110"/>
      <c r="AY8" s="106"/>
      <c r="AZ8" s="107"/>
      <c r="BA8" s="107"/>
      <c r="BB8" s="107"/>
    </row>
    <row r="9" spans="1:54" s="15" customFormat="1" ht="32.450000000000003" customHeight="1" x14ac:dyDescent="0.25">
      <c r="A9" s="114"/>
      <c r="B9" s="116"/>
      <c r="C9" s="116"/>
      <c r="D9" s="119"/>
      <c r="E9" s="28" t="s">
        <v>64</v>
      </c>
      <c r="F9" s="28" t="s">
        <v>65</v>
      </c>
      <c r="G9" s="28" t="s">
        <v>38</v>
      </c>
      <c r="H9" s="28" t="s">
        <v>66</v>
      </c>
      <c r="I9" s="28" t="s">
        <v>67</v>
      </c>
      <c r="J9" s="28" t="s">
        <v>2</v>
      </c>
      <c r="K9" s="28" t="s">
        <v>3</v>
      </c>
      <c r="L9" s="28" t="s">
        <v>4</v>
      </c>
      <c r="M9" s="28" t="s">
        <v>63</v>
      </c>
      <c r="N9" s="28" t="s">
        <v>5</v>
      </c>
      <c r="O9" s="28" t="s">
        <v>6</v>
      </c>
      <c r="P9" s="28" t="s">
        <v>7</v>
      </c>
      <c r="Q9" s="28" t="s">
        <v>70</v>
      </c>
      <c r="R9" s="28" t="s">
        <v>8</v>
      </c>
      <c r="S9" s="28" t="s">
        <v>9</v>
      </c>
      <c r="T9" s="28" t="s">
        <v>10</v>
      </c>
      <c r="U9" s="28" t="s">
        <v>71</v>
      </c>
      <c r="V9" s="28" t="s">
        <v>11</v>
      </c>
      <c r="W9" s="28" t="s">
        <v>12</v>
      </c>
      <c r="X9" s="28" t="s">
        <v>13</v>
      </c>
      <c r="Y9" s="28" t="s">
        <v>72</v>
      </c>
      <c r="Z9" s="29" t="s">
        <v>13</v>
      </c>
      <c r="AA9" s="30" t="s">
        <v>14</v>
      </c>
      <c r="AB9" s="28" t="s">
        <v>15</v>
      </c>
      <c r="AC9" s="28" t="s">
        <v>16</v>
      </c>
      <c r="AD9" s="31" t="s">
        <v>17</v>
      </c>
      <c r="AE9" s="28" t="s">
        <v>18</v>
      </c>
      <c r="AF9" s="28" t="s">
        <v>19</v>
      </c>
      <c r="AG9" s="28" t="s">
        <v>20</v>
      </c>
      <c r="AH9" s="29" t="s">
        <v>21</v>
      </c>
      <c r="AI9" s="30" t="s">
        <v>22</v>
      </c>
      <c r="AJ9" s="28" t="s">
        <v>23</v>
      </c>
      <c r="AK9" s="28" t="s">
        <v>24</v>
      </c>
      <c r="AL9" s="31" t="s">
        <v>25</v>
      </c>
      <c r="AM9" s="28" t="s">
        <v>26</v>
      </c>
      <c r="AN9" s="28" t="s">
        <v>27</v>
      </c>
      <c r="AO9" s="28" t="s">
        <v>28</v>
      </c>
      <c r="AP9" s="29" t="s">
        <v>29</v>
      </c>
      <c r="AQ9" s="30" t="s">
        <v>30</v>
      </c>
      <c r="AR9" s="28" t="s">
        <v>31</v>
      </c>
      <c r="AS9" s="28" t="s">
        <v>32</v>
      </c>
      <c r="AT9" s="31" t="s">
        <v>33</v>
      </c>
      <c r="AU9" s="28" t="s">
        <v>34</v>
      </c>
      <c r="AV9" s="28" t="s">
        <v>35</v>
      </c>
      <c r="AW9" s="28" t="s">
        <v>36</v>
      </c>
      <c r="AX9" s="29" t="s">
        <v>37</v>
      </c>
      <c r="AY9" s="30" t="s">
        <v>39</v>
      </c>
      <c r="AZ9" s="28" t="s">
        <v>40</v>
      </c>
      <c r="BA9" s="28" t="s">
        <v>41</v>
      </c>
      <c r="BB9" s="28" t="s">
        <v>42</v>
      </c>
    </row>
    <row r="10" spans="1:54" s="21" customFormat="1" ht="49.9" customHeight="1" x14ac:dyDescent="0.25">
      <c r="A10" s="16">
        <v>1</v>
      </c>
      <c r="B10" s="37" t="s">
        <v>62</v>
      </c>
      <c r="C10" s="32" t="s">
        <v>63</v>
      </c>
      <c r="D10" s="90">
        <v>45545</v>
      </c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9"/>
      <c r="AE10" s="18"/>
      <c r="AF10" s="18"/>
      <c r="AG10" s="18"/>
      <c r="AH10" s="18"/>
      <c r="AI10" s="17"/>
      <c r="AJ10" s="18"/>
      <c r="AK10" s="18"/>
      <c r="AL10" s="19"/>
      <c r="AM10" s="18"/>
      <c r="AN10" s="18"/>
      <c r="AO10" s="18"/>
      <c r="AP10" s="18"/>
      <c r="AQ10" s="17"/>
      <c r="AR10" s="18"/>
      <c r="AS10" s="18"/>
      <c r="AT10" s="19"/>
      <c r="AU10" s="18"/>
      <c r="AV10" s="18"/>
      <c r="AW10" s="18"/>
      <c r="AX10" s="18"/>
      <c r="AY10" s="17"/>
      <c r="AZ10" s="18"/>
      <c r="BA10" s="18"/>
      <c r="BB10" s="20"/>
    </row>
    <row r="11" spans="1:54" s="21" customFormat="1" ht="49.9" customHeight="1" x14ac:dyDescent="0.25">
      <c r="A11" s="16">
        <f>1+A10</f>
        <v>2</v>
      </c>
      <c r="B11" s="37" t="s">
        <v>68</v>
      </c>
      <c r="C11" s="34">
        <v>10</v>
      </c>
      <c r="D11" s="90">
        <v>45545</v>
      </c>
      <c r="E11" s="92"/>
      <c r="F11" s="92"/>
      <c r="G11" s="92"/>
      <c r="H11" s="92"/>
      <c r="I11" s="92"/>
      <c r="J11" s="92"/>
      <c r="K11" s="92"/>
      <c r="L11" s="92"/>
      <c r="M11" s="92"/>
      <c r="N11" s="92"/>
      <c r="AD11" s="23"/>
      <c r="AI11" s="22"/>
      <c r="AL11" s="23"/>
      <c r="AQ11" s="22"/>
      <c r="AT11" s="23"/>
      <c r="AY11" s="22"/>
      <c r="BB11" s="24"/>
    </row>
    <row r="12" spans="1:54" s="21" customFormat="1" ht="49.9" customHeight="1" x14ac:dyDescent="0.25">
      <c r="A12" s="16">
        <f t="shared" ref="A12:A23" si="0">1+A11</f>
        <v>3</v>
      </c>
      <c r="B12" s="37" t="s">
        <v>75</v>
      </c>
      <c r="C12" s="34">
        <v>20</v>
      </c>
      <c r="D12" s="90">
        <v>45545</v>
      </c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AD12" s="23"/>
      <c r="AI12" s="22"/>
      <c r="AL12" s="23"/>
      <c r="AQ12" s="22"/>
      <c r="AT12" s="23"/>
      <c r="AY12" s="22"/>
      <c r="BB12" s="24"/>
    </row>
    <row r="13" spans="1:54" s="21" customFormat="1" ht="49.9" customHeight="1" x14ac:dyDescent="0.25">
      <c r="A13" s="16">
        <f t="shared" si="0"/>
        <v>4</v>
      </c>
      <c r="B13" s="37" t="s">
        <v>69</v>
      </c>
      <c r="C13" s="34">
        <v>10</v>
      </c>
      <c r="D13" s="90">
        <v>45555</v>
      </c>
      <c r="O13" s="93"/>
      <c r="P13" s="93"/>
      <c r="Q13" s="93"/>
      <c r="R13" s="93"/>
      <c r="S13" s="93"/>
      <c r="T13" s="93"/>
      <c r="U13" s="93"/>
      <c r="V13" s="93"/>
      <c r="W13" s="93"/>
      <c r="X13" s="93"/>
      <c r="AD13" s="23"/>
      <c r="AI13" s="22"/>
      <c r="AL13" s="23"/>
      <c r="AQ13" s="22"/>
      <c r="AT13" s="23"/>
      <c r="AY13" s="22"/>
      <c r="BB13" s="24"/>
    </row>
    <row r="14" spans="1:54" s="21" customFormat="1" ht="49.9" customHeight="1" x14ac:dyDescent="0.25">
      <c r="A14" s="16">
        <f t="shared" si="0"/>
        <v>5</v>
      </c>
      <c r="B14" s="37" t="s">
        <v>73</v>
      </c>
      <c r="C14" s="34">
        <v>10</v>
      </c>
      <c r="D14" s="90">
        <v>45555</v>
      </c>
      <c r="O14" s="94"/>
      <c r="P14" s="94"/>
      <c r="Q14" s="94"/>
      <c r="R14" s="94"/>
      <c r="S14" s="94"/>
      <c r="T14" s="94"/>
      <c r="U14" s="94"/>
      <c r="V14" s="94"/>
      <c r="W14" s="94"/>
      <c r="X14" s="94"/>
      <c r="AD14" s="23"/>
      <c r="AI14" s="22"/>
      <c r="AL14" s="23"/>
      <c r="AQ14" s="22"/>
      <c r="AT14" s="23"/>
      <c r="AY14" s="22"/>
      <c r="BB14" s="24"/>
    </row>
    <row r="15" spans="1:54" s="21" customFormat="1" ht="49.9" customHeight="1" x14ac:dyDescent="0.25">
      <c r="A15" s="16">
        <f t="shared" si="0"/>
        <v>6</v>
      </c>
      <c r="B15" s="37" t="s">
        <v>74</v>
      </c>
      <c r="C15" s="34">
        <v>20</v>
      </c>
      <c r="D15" s="90">
        <v>45555</v>
      </c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AD15" s="23"/>
      <c r="AI15" s="22"/>
      <c r="AL15" s="23"/>
      <c r="AQ15" s="22"/>
      <c r="AT15" s="23"/>
      <c r="AY15" s="22"/>
      <c r="BB15" s="24"/>
    </row>
    <row r="16" spans="1:54" s="21" customFormat="1" ht="49.9" customHeight="1" x14ac:dyDescent="0.25">
      <c r="A16" s="16">
        <f t="shared" si="0"/>
        <v>7</v>
      </c>
      <c r="B16" s="37"/>
      <c r="C16" s="34"/>
      <c r="D16" s="33"/>
      <c r="AD16" s="23"/>
      <c r="AI16" s="22"/>
      <c r="AL16" s="23"/>
      <c r="AQ16" s="22"/>
      <c r="AT16" s="23"/>
      <c r="AY16" s="22"/>
      <c r="BB16" s="24"/>
    </row>
    <row r="17" spans="1:54" s="21" customFormat="1" ht="49.9" customHeight="1" x14ac:dyDescent="0.25">
      <c r="A17" s="16">
        <f t="shared" si="0"/>
        <v>8</v>
      </c>
      <c r="B17" s="37"/>
      <c r="C17" s="34"/>
      <c r="D17" s="33"/>
      <c r="AD17" s="23"/>
      <c r="AI17" s="22"/>
      <c r="AL17" s="23"/>
      <c r="AQ17" s="22"/>
      <c r="AT17" s="23"/>
      <c r="AY17" s="22"/>
      <c r="BB17" s="24"/>
    </row>
    <row r="18" spans="1:54" s="21" customFormat="1" ht="49.9" customHeight="1" x14ac:dyDescent="0.25">
      <c r="A18" s="16">
        <f t="shared" si="0"/>
        <v>9</v>
      </c>
      <c r="B18" s="37"/>
      <c r="C18" s="34"/>
      <c r="D18" s="33"/>
      <c r="AD18" s="23"/>
      <c r="AI18" s="22"/>
      <c r="AL18" s="23"/>
      <c r="AQ18" s="22"/>
      <c r="AT18" s="23"/>
      <c r="AY18" s="22"/>
      <c r="BB18" s="24"/>
    </row>
    <row r="19" spans="1:54" s="21" customFormat="1" ht="49.9" customHeight="1" x14ac:dyDescent="0.25">
      <c r="A19" s="16">
        <f t="shared" si="0"/>
        <v>10</v>
      </c>
      <c r="B19" s="37"/>
      <c r="C19" s="34"/>
      <c r="D19" s="33"/>
      <c r="AD19" s="23"/>
      <c r="AI19" s="22"/>
      <c r="AL19" s="23"/>
      <c r="AQ19" s="22"/>
      <c r="AT19" s="23"/>
      <c r="AY19" s="22"/>
      <c r="BB19" s="24"/>
    </row>
    <row r="20" spans="1:54" s="21" customFormat="1" ht="49.9" customHeight="1" x14ac:dyDescent="0.25">
      <c r="A20" s="16">
        <f t="shared" si="0"/>
        <v>11</v>
      </c>
      <c r="B20" s="37"/>
      <c r="C20" s="34"/>
      <c r="D20" s="33"/>
      <c r="AD20" s="23"/>
      <c r="AI20" s="22"/>
      <c r="AL20" s="23"/>
      <c r="AQ20" s="22"/>
      <c r="AT20" s="23"/>
      <c r="AY20" s="22"/>
      <c r="BB20" s="24"/>
    </row>
    <row r="21" spans="1:54" s="21" customFormat="1" ht="49.9" customHeight="1" x14ac:dyDescent="0.25">
      <c r="A21" s="16">
        <f t="shared" si="0"/>
        <v>12</v>
      </c>
      <c r="B21" s="37"/>
      <c r="C21" s="34"/>
      <c r="D21" s="33"/>
      <c r="AD21" s="23"/>
      <c r="AI21" s="22"/>
      <c r="AL21" s="23"/>
      <c r="AQ21" s="22"/>
      <c r="AT21" s="23"/>
      <c r="AY21" s="22"/>
      <c r="BB21" s="24"/>
    </row>
    <row r="22" spans="1:54" s="21" customFormat="1" ht="49.9" customHeight="1" x14ac:dyDescent="0.25">
      <c r="A22" s="16">
        <f t="shared" si="0"/>
        <v>13</v>
      </c>
      <c r="B22" s="37"/>
      <c r="C22" s="34"/>
      <c r="D22" s="33"/>
      <c r="AD22" s="23"/>
      <c r="AI22" s="22"/>
      <c r="AL22" s="23"/>
      <c r="AQ22" s="22"/>
      <c r="AT22" s="23"/>
      <c r="AY22" s="22"/>
      <c r="BB22" s="24"/>
    </row>
    <row r="23" spans="1:54" s="21" customFormat="1" ht="49.9" customHeight="1" x14ac:dyDescent="0.25">
      <c r="A23" s="16">
        <f t="shared" si="0"/>
        <v>14</v>
      </c>
      <c r="B23" s="38"/>
      <c r="C23" s="35"/>
      <c r="D23" s="36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7"/>
      <c r="AE23" s="25"/>
      <c r="AF23" s="25"/>
      <c r="AG23" s="25"/>
      <c r="AH23" s="25"/>
      <c r="AI23" s="26"/>
      <c r="AL23" s="23"/>
      <c r="AQ23" s="22"/>
      <c r="AT23" s="23"/>
      <c r="AY23" s="22"/>
      <c r="BB23" s="24"/>
    </row>
    <row r="24" spans="1:54" s="4" customFormat="1" ht="8.4499999999999993" customHeight="1" x14ac:dyDescent="0.25">
      <c r="A24" s="3"/>
      <c r="B24" s="7"/>
      <c r="C24" s="11"/>
      <c r="D24" s="10"/>
      <c r="E24" s="5"/>
      <c r="J24" s="8"/>
      <c r="N24" s="9"/>
      <c r="S24" s="8"/>
      <c r="V24" s="9"/>
      <c r="AA24" s="8"/>
      <c r="AD24" s="9"/>
      <c r="AI24" s="8"/>
      <c r="AL24" s="9"/>
      <c r="AQ24" s="8"/>
      <c r="AT24" s="9"/>
      <c r="AY24" s="8"/>
      <c r="BB24" s="6"/>
    </row>
    <row r="26" spans="1:54" ht="37.35" customHeight="1" x14ac:dyDescent="0.3"/>
  </sheetData>
  <mergeCells count="15">
    <mergeCell ref="A3:B3"/>
    <mergeCell ref="A4:B4"/>
    <mergeCell ref="A5:B5"/>
    <mergeCell ref="E8:Z8"/>
    <mergeCell ref="A8:A9"/>
    <mergeCell ref="B8:B9"/>
    <mergeCell ref="C8:C9"/>
    <mergeCell ref="D8:D9"/>
    <mergeCell ref="AY8:BB8"/>
    <mergeCell ref="AA8:AD8"/>
    <mergeCell ref="AE8:AH8"/>
    <mergeCell ref="AI8:AL8"/>
    <mergeCell ref="AM8:AP8"/>
    <mergeCell ref="AQ8:AT8"/>
    <mergeCell ref="AU8:AX8"/>
  </mergeCells>
  <phoneticPr fontId="16" type="noConversion"/>
  <printOptions horizontalCentered="1"/>
  <pageMargins left="0" right="0" top="1.3385826771653544" bottom="0.35433070866141736" header="0.31496062992125984" footer="0.31496062992125984"/>
  <pageSetup paperSize="9" scale="51" orientation="landscape" r:id="rId1"/>
  <headerFooter>
    <oddHeader>&amp;C&amp;"-,Gras"&amp;28PLANNING OPERATION DEBARQUEMNT-TRANSFERTSTOCKAGE 10 000 T de Riz</oddHeader>
    <oddFooter>&amp;R&amp;"-,Italique"&amp;10vers.1 planning 
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2"/>
  <sheetViews>
    <sheetView tabSelected="1" view="pageBreakPreview" zoomScale="65" zoomScaleNormal="60" zoomScaleSheetLayoutView="92" workbookViewId="0">
      <selection activeCell="B14" sqref="B14"/>
    </sheetView>
  </sheetViews>
  <sheetFormatPr baseColWidth="10" defaultColWidth="6.140625" defaultRowHeight="20.25" x14ac:dyDescent="0.3"/>
  <cols>
    <col min="1" max="1" width="8.7109375" style="58" customWidth="1"/>
    <col min="2" max="2" width="57.140625" style="1" customWidth="1"/>
    <col min="3" max="3" width="22.28515625" style="2" customWidth="1"/>
    <col min="4" max="4" width="22.28515625" style="1" customWidth="1"/>
    <col min="5" max="5" width="22.28515625" style="2" customWidth="1"/>
    <col min="6" max="6" width="21.140625" style="1" customWidth="1"/>
    <col min="7" max="7" width="24" style="1" bestFit="1" customWidth="1"/>
    <col min="8" max="11" width="20.28515625" style="1" customWidth="1"/>
    <col min="12" max="12" width="21.140625" style="1" customWidth="1"/>
    <col min="13" max="13" width="46.28515625" style="1" customWidth="1"/>
    <col min="14" max="16384" width="6.140625" style="1"/>
  </cols>
  <sheetData>
    <row r="1" spans="1:13" s="40" customFormat="1" ht="10.9" customHeight="1" x14ac:dyDescent="0.3">
      <c r="A1" s="54"/>
      <c r="C1" s="39"/>
      <c r="E1" s="39"/>
    </row>
    <row r="2" spans="1:13" s="40" customFormat="1" ht="8.85" customHeight="1" x14ac:dyDescent="0.3">
      <c r="A2" s="54"/>
      <c r="C2" s="39"/>
      <c r="E2" s="39"/>
    </row>
    <row r="3" spans="1:13" s="40" customFormat="1" ht="19.5" x14ac:dyDescent="0.3">
      <c r="A3" s="111" t="s">
        <v>44</v>
      </c>
      <c r="B3" s="111"/>
      <c r="C3" s="42"/>
      <c r="D3" s="43"/>
      <c r="E3" s="43"/>
    </row>
    <row r="4" spans="1:13" s="40" customFormat="1" ht="19.5" x14ac:dyDescent="0.3">
      <c r="A4" s="111" t="s">
        <v>58</v>
      </c>
      <c r="B4" s="111"/>
      <c r="C4" s="42"/>
      <c r="D4" s="43"/>
      <c r="E4" s="43"/>
    </row>
    <row r="5" spans="1:13" s="40" customFormat="1" ht="19.5" x14ac:dyDescent="0.3">
      <c r="A5" s="111" t="s">
        <v>60</v>
      </c>
      <c r="B5" s="111"/>
      <c r="C5" s="45"/>
      <c r="D5" s="43"/>
      <c r="E5" s="43"/>
    </row>
    <row r="6" spans="1:13" s="40" customFormat="1" ht="38.85" customHeight="1" x14ac:dyDescent="0.3">
      <c r="A6" s="41"/>
      <c r="B6" s="43" t="s">
        <v>61</v>
      </c>
      <c r="C6" s="43"/>
      <c r="D6" s="41"/>
      <c r="E6" s="43"/>
    </row>
    <row r="7" spans="1:13" s="12" customFormat="1" ht="38.85" customHeight="1" x14ac:dyDescent="0.3">
      <c r="A7" s="55"/>
      <c r="B7" s="44"/>
      <c r="C7" s="13"/>
      <c r="D7" s="44"/>
      <c r="E7" s="13"/>
      <c r="F7" s="134" t="s">
        <v>46</v>
      </c>
      <c r="G7" s="135"/>
      <c r="H7" s="135"/>
      <c r="I7" s="135"/>
      <c r="J7" s="135"/>
      <c r="K7" s="135"/>
      <c r="L7" s="135"/>
      <c r="M7" s="135"/>
    </row>
    <row r="8" spans="1:13" s="53" customFormat="1" ht="40.5" x14ac:dyDescent="0.25">
      <c r="A8" s="67" t="s">
        <v>55</v>
      </c>
      <c r="B8" s="50" t="s">
        <v>0</v>
      </c>
      <c r="C8" s="50" t="s">
        <v>48</v>
      </c>
      <c r="D8" s="51" t="s">
        <v>56</v>
      </c>
      <c r="E8" s="52" t="s">
        <v>49</v>
      </c>
      <c r="F8" s="131" t="s">
        <v>52</v>
      </c>
      <c r="G8" s="132"/>
      <c r="H8" s="133" t="s">
        <v>53</v>
      </c>
      <c r="I8" s="132"/>
      <c r="J8" s="133" t="s">
        <v>54</v>
      </c>
      <c r="K8" s="132"/>
      <c r="L8" s="132" t="s">
        <v>47</v>
      </c>
      <c r="M8" s="132"/>
    </row>
    <row r="9" spans="1:13" s="21" customFormat="1" ht="42" customHeight="1" x14ac:dyDescent="0.25">
      <c r="A9" s="56">
        <v>1</v>
      </c>
      <c r="B9" s="99" t="s">
        <v>77</v>
      </c>
      <c r="C9" s="47">
        <f>20</f>
        <v>20</v>
      </c>
      <c r="D9" s="48">
        <v>5000</v>
      </c>
      <c r="E9" s="49">
        <f>2*C9</f>
        <v>40</v>
      </c>
      <c r="F9" s="59"/>
      <c r="G9" s="60"/>
      <c r="H9" s="61"/>
      <c r="I9" s="66">
        <f t="shared" ref="I9:I15" si="0">D9*E9</f>
        <v>200000</v>
      </c>
      <c r="J9" s="62"/>
      <c r="K9" s="63">
        <f>G9+I9</f>
        <v>200000</v>
      </c>
      <c r="L9" s="68"/>
      <c r="M9" s="84"/>
    </row>
    <row r="10" spans="1:13" s="21" customFormat="1" ht="42" customHeight="1" x14ac:dyDescent="0.25">
      <c r="A10" s="57">
        <v>2</v>
      </c>
      <c r="B10" s="99" t="s">
        <v>78</v>
      </c>
      <c r="C10" s="47">
        <v>20</v>
      </c>
      <c r="D10" s="48">
        <v>5000</v>
      </c>
      <c r="E10" s="49">
        <f>2*C10</f>
        <v>40</v>
      </c>
      <c r="F10" s="59"/>
      <c r="G10" s="60"/>
      <c r="H10" s="65"/>
      <c r="I10" s="66">
        <f t="shared" si="0"/>
        <v>200000</v>
      </c>
      <c r="J10" s="62"/>
      <c r="K10" s="63">
        <f t="shared" ref="K10:K37" si="1">G10+I10</f>
        <v>200000</v>
      </c>
      <c r="L10" s="69"/>
      <c r="M10" s="84"/>
    </row>
    <row r="11" spans="1:13" s="21" customFormat="1" ht="42" customHeight="1" x14ac:dyDescent="0.25">
      <c r="A11" s="57">
        <v>3</v>
      </c>
      <c r="B11" s="99" t="s">
        <v>79</v>
      </c>
      <c r="C11" s="47">
        <v>2</v>
      </c>
      <c r="D11" s="48">
        <v>10000</v>
      </c>
      <c r="E11" s="49">
        <f>2*C11</f>
        <v>4</v>
      </c>
      <c r="F11" s="59"/>
      <c r="G11" s="60"/>
      <c r="H11" s="65"/>
      <c r="I11" s="66">
        <f t="shared" si="0"/>
        <v>40000</v>
      </c>
      <c r="J11" s="62"/>
      <c r="K11" s="63">
        <f t="shared" si="1"/>
        <v>40000</v>
      </c>
      <c r="L11" s="69"/>
      <c r="M11" s="84"/>
    </row>
    <row r="12" spans="1:13" s="21" customFormat="1" ht="42" customHeight="1" x14ac:dyDescent="0.25">
      <c r="A12" s="57">
        <v>4</v>
      </c>
      <c r="B12" s="99" t="s">
        <v>80</v>
      </c>
      <c r="C12" s="47">
        <v>3</v>
      </c>
      <c r="D12" s="48">
        <v>7000</v>
      </c>
      <c r="E12" s="49">
        <f>2*C12</f>
        <v>6</v>
      </c>
      <c r="F12" s="59"/>
      <c r="G12" s="60"/>
      <c r="H12" s="65"/>
      <c r="I12" s="66">
        <f t="shared" si="0"/>
        <v>42000</v>
      </c>
      <c r="J12" s="62"/>
      <c r="K12" s="63">
        <f t="shared" si="1"/>
        <v>42000</v>
      </c>
      <c r="L12" s="69"/>
      <c r="M12" s="84"/>
    </row>
    <row r="13" spans="1:13" s="21" customFormat="1" ht="42" customHeight="1" x14ac:dyDescent="0.25">
      <c r="A13" s="57">
        <v>5</v>
      </c>
      <c r="B13" s="99" t="s">
        <v>81</v>
      </c>
      <c r="C13" s="47">
        <v>50</v>
      </c>
      <c r="D13" s="48">
        <v>500</v>
      </c>
      <c r="E13" s="49">
        <f>2*C13</f>
        <v>100</v>
      </c>
      <c r="F13" s="59"/>
      <c r="G13" s="60"/>
      <c r="H13" s="65"/>
      <c r="I13" s="66">
        <f t="shared" si="0"/>
        <v>50000</v>
      </c>
      <c r="J13" s="62"/>
      <c r="K13" s="63">
        <f t="shared" si="1"/>
        <v>50000</v>
      </c>
      <c r="L13" s="69"/>
      <c r="M13" s="84"/>
    </row>
    <row r="14" spans="1:13" s="21" customFormat="1" ht="42" customHeight="1" x14ac:dyDescent="0.25">
      <c r="A14" s="57">
        <v>6</v>
      </c>
      <c r="B14" s="99" t="s">
        <v>82</v>
      </c>
      <c r="C14" s="47">
        <v>1</v>
      </c>
      <c r="D14" s="48">
        <v>15000</v>
      </c>
      <c r="E14" s="49">
        <f>C14*2</f>
        <v>2</v>
      </c>
      <c r="F14" s="59"/>
      <c r="G14" s="60"/>
      <c r="H14" s="65"/>
      <c r="I14" s="66">
        <f t="shared" si="0"/>
        <v>30000</v>
      </c>
      <c r="J14" s="62"/>
      <c r="K14" s="63">
        <f t="shared" si="1"/>
        <v>30000</v>
      </c>
      <c r="L14" s="69"/>
      <c r="M14" s="84"/>
    </row>
    <row r="15" spans="1:13" s="21" customFormat="1" ht="42" customHeight="1" x14ac:dyDescent="0.25">
      <c r="A15" s="57">
        <v>7</v>
      </c>
      <c r="B15" s="99" t="s">
        <v>83</v>
      </c>
      <c r="C15" s="47">
        <v>1</v>
      </c>
      <c r="D15" s="48">
        <v>20000</v>
      </c>
      <c r="E15" s="49">
        <f>C15*1</f>
        <v>1</v>
      </c>
      <c r="F15" s="59"/>
      <c r="G15" s="60"/>
      <c r="H15" s="65"/>
      <c r="I15" s="66">
        <f t="shared" si="0"/>
        <v>20000</v>
      </c>
      <c r="J15" s="62"/>
      <c r="K15" s="63">
        <f t="shared" si="1"/>
        <v>20000</v>
      </c>
      <c r="L15" s="64"/>
      <c r="M15" s="84"/>
    </row>
    <row r="16" spans="1:13" s="21" customFormat="1" ht="42" customHeight="1" x14ac:dyDescent="0.25">
      <c r="A16" s="57">
        <v>8</v>
      </c>
      <c r="B16" s="99" t="s">
        <v>84</v>
      </c>
      <c r="C16" s="47">
        <v>30</v>
      </c>
      <c r="D16" s="48">
        <v>650</v>
      </c>
      <c r="E16" s="49">
        <f>C16*1</f>
        <v>30</v>
      </c>
      <c r="F16" s="59"/>
      <c r="G16" s="60">
        <f>D16*E16</f>
        <v>19500</v>
      </c>
      <c r="H16" s="65"/>
      <c r="I16" s="66">
        <f>D16*E16</f>
        <v>19500</v>
      </c>
      <c r="J16" s="62"/>
      <c r="K16" s="63">
        <f t="shared" si="1"/>
        <v>39000</v>
      </c>
      <c r="L16" s="64"/>
      <c r="M16" s="84"/>
    </row>
    <row r="17" spans="1:13" s="21" customFormat="1" ht="42" customHeight="1" x14ac:dyDescent="0.25">
      <c r="A17" s="57">
        <v>9</v>
      </c>
      <c r="B17" s="100" t="s">
        <v>85</v>
      </c>
      <c r="C17" s="47">
        <v>1000</v>
      </c>
      <c r="D17" s="48">
        <v>500</v>
      </c>
      <c r="E17" s="49">
        <f>C17</f>
        <v>1000</v>
      </c>
      <c r="F17" s="59"/>
      <c r="G17" s="60">
        <f>D17*E17</f>
        <v>500000</v>
      </c>
      <c r="H17" s="65"/>
      <c r="I17" s="66"/>
      <c r="J17" s="62"/>
      <c r="K17" s="63">
        <f t="shared" si="1"/>
        <v>500000</v>
      </c>
      <c r="L17" s="64"/>
      <c r="M17" s="84"/>
    </row>
    <row r="18" spans="1:13" s="21" customFormat="1" ht="42" customHeight="1" x14ac:dyDescent="0.25">
      <c r="A18" s="57"/>
      <c r="B18" s="101" t="s">
        <v>86</v>
      </c>
      <c r="C18" s="47">
        <v>50</v>
      </c>
      <c r="D18" s="48">
        <v>1000</v>
      </c>
      <c r="E18" s="49">
        <f>C18*1</f>
        <v>50</v>
      </c>
      <c r="F18" s="59"/>
      <c r="G18" s="60">
        <f>D18*E18</f>
        <v>50000</v>
      </c>
      <c r="H18" s="65"/>
      <c r="I18" s="66"/>
      <c r="J18" s="62"/>
      <c r="K18" s="63">
        <f t="shared" si="1"/>
        <v>50000</v>
      </c>
      <c r="L18" s="64"/>
      <c r="M18" s="84"/>
    </row>
    <row r="19" spans="1:13" s="21" customFormat="1" ht="42" customHeight="1" x14ac:dyDescent="0.25">
      <c r="A19" s="57">
        <v>11</v>
      </c>
      <c r="B19" s="100" t="s">
        <v>87</v>
      </c>
      <c r="C19" s="47">
        <v>20</v>
      </c>
      <c r="D19" s="48">
        <v>5000</v>
      </c>
      <c r="E19" s="49">
        <f>C19*2</f>
        <v>40</v>
      </c>
      <c r="F19" s="59"/>
      <c r="G19" s="60"/>
      <c r="H19" s="65"/>
      <c r="I19" s="66">
        <f>D19*E19</f>
        <v>200000</v>
      </c>
      <c r="J19" s="62"/>
      <c r="K19" s="63">
        <f t="shared" si="1"/>
        <v>200000</v>
      </c>
      <c r="L19" s="64"/>
      <c r="M19" s="84"/>
    </row>
    <row r="20" spans="1:13" s="21" customFormat="1" ht="42" customHeight="1" x14ac:dyDescent="0.25">
      <c r="A20" s="57">
        <v>12</v>
      </c>
      <c r="B20" s="100" t="s">
        <v>88</v>
      </c>
      <c r="C20" s="47">
        <v>1</v>
      </c>
      <c r="D20" s="48">
        <v>10000</v>
      </c>
      <c r="E20" s="49">
        <f>C20*2</f>
        <v>2</v>
      </c>
      <c r="F20" s="59"/>
      <c r="G20" s="60"/>
      <c r="H20" s="65"/>
      <c r="I20" s="66">
        <f>D20*E20</f>
        <v>20000</v>
      </c>
      <c r="J20" s="62"/>
      <c r="K20" s="63">
        <f t="shared" si="1"/>
        <v>20000</v>
      </c>
      <c r="L20" s="64"/>
      <c r="M20" s="84"/>
    </row>
    <row r="21" spans="1:13" s="21" customFormat="1" ht="42" customHeight="1" x14ac:dyDescent="0.25">
      <c r="A21" s="57">
        <v>13</v>
      </c>
      <c r="B21" s="101" t="s">
        <v>89</v>
      </c>
      <c r="C21" s="47">
        <v>1</v>
      </c>
      <c r="D21" s="48">
        <v>15000</v>
      </c>
      <c r="E21" s="49">
        <f>C21*2</f>
        <v>2</v>
      </c>
      <c r="F21" s="59"/>
      <c r="G21" s="60"/>
      <c r="H21" s="65"/>
      <c r="I21" s="66">
        <f>E21*D21</f>
        <v>30000</v>
      </c>
      <c r="J21" s="62"/>
      <c r="K21" s="63">
        <f t="shared" si="1"/>
        <v>30000</v>
      </c>
      <c r="L21" s="64"/>
      <c r="M21" s="84"/>
    </row>
    <row r="22" spans="1:13" s="21" customFormat="1" ht="42" customHeight="1" x14ac:dyDescent="0.25">
      <c r="A22" s="57">
        <v>14</v>
      </c>
      <c r="B22" s="101" t="s">
        <v>90</v>
      </c>
      <c r="C22" s="47">
        <v>2</v>
      </c>
      <c r="D22" s="48">
        <v>12500</v>
      </c>
      <c r="E22" s="49">
        <f>2*C22</f>
        <v>4</v>
      </c>
      <c r="F22" s="59"/>
      <c r="G22" s="60"/>
      <c r="H22" s="65"/>
      <c r="I22" s="66">
        <f>E22*D22</f>
        <v>50000</v>
      </c>
      <c r="J22" s="62"/>
      <c r="K22" s="63">
        <f t="shared" si="1"/>
        <v>50000</v>
      </c>
      <c r="L22" s="64"/>
      <c r="M22" s="84"/>
    </row>
    <row r="23" spans="1:13" s="21" customFormat="1" ht="42" customHeight="1" x14ac:dyDescent="0.25">
      <c r="A23" s="57">
        <v>15</v>
      </c>
      <c r="B23" s="102" t="s">
        <v>91</v>
      </c>
      <c r="C23" s="47">
        <v>20</v>
      </c>
      <c r="D23" s="48">
        <v>2500</v>
      </c>
      <c r="E23" s="49">
        <f>2500*50</f>
        <v>125000</v>
      </c>
      <c r="F23" s="59"/>
      <c r="G23" s="60">
        <f>E23*C23*2</f>
        <v>5000000</v>
      </c>
      <c r="H23" s="65"/>
      <c r="I23" s="66"/>
      <c r="J23" s="62"/>
      <c r="K23" s="63">
        <f t="shared" si="1"/>
        <v>5000000</v>
      </c>
      <c r="L23" s="64"/>
      <c r="M23" s="84"/>
    </row>
    <row r="24" spans="1:13" s="21" customFormat="1" ht="42" customHeight="1" x14ac:dyDescent="0.25">
      <c r="A24" s="57">
        <v>16</v>
      </c>
      <c r="B24" s="102" t="s">
        <v>92</v>
      </c>
      <c r="C24" s="47">
        <v>20</v>
      </c>
      <c r="D24" s="48">
        <f>3000</f>
        <v>3000</v>
      </c>
      <c r="E24" s="49">
        <f>D24*C24*2</f>
        <v>120000</v>
      </c>
      <c r="F24" s="59"/>
      <c r="G24" s="60">
        <f>E24</f>
        <v>120000</v>
      </c>
      <c r="H24" s="65"/>
      <c r="I24" s="66"/>
      <c r="J24" s="62"/>
      <c r="K24" s="63">
        <f t="shared" si="1"/>
        <v>120000</v>
      </c>
      <c r="L24" s="64"/>
      <c r="M24" s="84"/>
    </row>
    <row r="25" spans="1:13" s="21" customFormat="1" ht="42" customHeight="1" x14ac:dyDescent="0.25">
      <c r="A25" s="57">
        <v>17</v>
      </c>
      <c r="B25" s="102" t="s">
        <v>93</v>
      </c>
      <c r="C25" s="47">
        <v>20</v>
      </c>
      <c r="D25" s="48">
        <v>650</v>
      </c>
      <c r="E25" s="49">
        <f>D25*C25*50</f>
        <v>650000</v>
      </c>
      <c r="F25" s="59"/>
      <c r="G25" s="60">
        <f>E25</f>
        <v>650000</v>
      </c>
      <c r="H25" s="65"/>
      <c r="I25" s="66"/>
      <c r="J25" s="62"/>
      <c r="K25" s="63">
        <f t="shared" si="1"/>
        <v>650000</v>
      </c>
      <c r="L25" s="64"/>
      <c r="M25" s="84"/>
    </row>
    <row r="26" spans="1:13" s="21" customFormat="1" ht="42" customHeight="1" x14ac:dyDescent="0.25">
      <c r="A26" s="57">
        <v>18</v>
      </c>
      <c r="B26" s="102" t="s">
        <v>94</v>
      </c>
      <c r="C26" s="47">
        <v>20</v>
      </c>
      <c r="D26" s="48">
        <v>1000</v>
      </c>
      <c r="E26" s="49">
        <f>D26*C26*2</f>
        <v>40000</v>
      </c>
      <c r="F26" s="59"/>
      <c r="G26" s="60">
        <f>E26</f>
        <v>40000</v>
      </c>
      <c r="H26" s="65"/>
      <c r="I26" s="66"/>
      <c r="J26" s="62"/>
      <c r="K26" s="63">
        <f t="shared" si="1"/>
        <v>40000</v>
      </c>
      <c r="L26" s="64"/>
      <c r="M26" s="84"/>
    </row>
    <row r="27" spans="1:13" s="21" customFormat="1" ht="42" customHeight="1" x14ac:dyDescent="0.25">
      <c r="A27" s="57">
        <v>19</v>
      </c>
      <c r="B27" s="102" t="s">
        <v>95</v>
      </c>
      <c r="C27" s="47">
        <v>4</v>
      </c>
      <c r="D27" s="48">
        <v>3000</v>
      </c>
      <c r="E27" s="49">
        <f>D27*C27*2</f>
        <v>24000</v>
      </c>
      <c r="F27" s="59"/>
      <c r="G27" s="60">
        <f>E27</f>
        <v>24000</v>
      </c>
      <c r="H27" s="65"/>
      <c r="I27" s="66"/>
      <c r="J27" s="62"/>
      <c r="K27" s="63">
        <f t="shared" si="1"/>
        <v>24000</v>
      </c>
      <c r="L27" s="64"/>
      <c r="M27" s="84"/>
    </row>
    <row r="28" spans="1:13" s="21" customFormat="1" ht="42" customHeight="1" x14ac:dyDescent="0.25">
      <c r="A28" s="57">
        <v>20</v>
      </c>
      <c r="B28" s="102" t="s">
        <v>96</v>
      </c>
      <c r="C28" s="47">
        <v>2</v>
      </c>
      <c r="D28" s="48">
        <f>1000*50</f>
        <v>50000</v>
      </c>
      <c r="E28" s="49">
        <f>D28*C28*2</f>
        <v>200000</v>
      </c>
      <c r="F28" s="59"/>
      <c r="G28" s="60">
        <f>E28</f>
        <v>200000</v>
      </c>
      <c r="H28" s="65"/>
      <c r="I28" s="66"/>
      <c r="J28" s="62"/>
      <c r="K28" s="63">
        <f t="shared" si="1"/>
        <v>200000</v>
      </c>
      <c r="L28" s="64"/>
      <c r="M28" s="84"/>
    </row>
    <row r="29" spans="1:13" s="21" customFormat="1" ht="42" customHeight="1" x14ac:dyDescent="0.25">
      <c r="A29" s="57">
        <v>21</v>
      </c>
      <c r="B29" s="103" t="s">
        <v>89</v>
      </c>
      <c r="C29" s="47">
        <v>1</v>
      </c>
      <c r="D29" s="48">
        <v>15000</v>
      </c>
      <c r="E29" s="49">
        <f>D29*1</f>
        <v>15000</v>
      </c>
      <c r="F29" s="59"/>
      <c r="G29" s="60"/>
      <c r="H29" s="65"/>
      <c r="I29" s="66">
        <f>E29*C29</f>
        <v>15000</v>
      </c>
      <c r="J29" s="62"/>
      <c r="K29" s="63">
        <f t="shared" si="1"/>
        <v>15000</v>
      </c>
      <c r="L29" s="64"/>
      <c r="M29" s="84"/>
    </row>
    <row r="30" spans="1:13" s="21" customFormat="1" ht="42" customHeight="1" x14ac:dyDescent="0.25">
      <c r="A30" s="57">
        <v>22</v>
      </c>
      <c r="B30" s="103" t="s">
        <v>97</v>
      </c>
      <c r="C30" s="47">
        <v>1</v>
      </c>
      <c r="D30" s="48">
        <v>10000</v>
      </c>
      <c r="E30" s="49">
        <f>D30*1</f>
        <v>10000</v>
      </c>
      <c r="F30" s="59"/>
      <c r="G30" s="60"/>
      <c r="H30" s="65"/>
      <c r="I30" s="66">
        <f>E30*C30</f>
        <v>10000</v>
      </c>
      <c r="J30" s="62"/>
      <c r="K30" s="63">
        <f t="shared" si="1"/>
        <v>10000</v>
      </c>
      <c r="L30" s="64"/>
      <c r="M30" s="84"/>
    </row>
    <row r="31" spans="1:13" s="21" customFormat="1" ht="42" customHeight="1" x14ac:dyDescent="0.25">
      <c r="A31" s="57">
        <v>23</v>
      </c>
      <c r="B31" s="103" t="s">
        <v>98</v>
      </c>
      <c r="C31" s="47">
        <v>1</v>
      </c>
      <c r="D31" s="48">
        <v>5000</v>
      </c>
      <c r="E31" s="49">
        <f>D31*1</f>
        <v>5000</v>
      </c>
      <c r="F31" s="59"/>
      <c r="G31" s="60"/>
      <c r="H31" s="65"/>
      <c r="I31" s="66">
        <f>E31*C31</f>
        <v>5000</v>
      </c>
      <c r="J31" s="62"/>
      <c r="K31" s="63">
        <f t="shared" si="1"/>
        <v>5000</v>
      </c>
      <c r="L31" s="64"/>
      <c r="M31" s="84"/>
    </row>
    <row r="32" spans="1:13" s="21" customFormat="1" ht="42" customHeight="1" x14ac:dyDescent="0.25">
      <c r="A32" s="57">
        <v>24</v>
      </c>
      <c r="B32" s="103" t="s">
        <v>99</v>
      </c>
      <c r="C32" s="47">
        <v>50</v>
      </c>
      <c r="D32" s="48">
        <v>1000</v>
      </c>
      <c r="E32" s="49">
        <f>D32*C32</f>
        <v>50000</v>
      </c>
      <c r="F32" s="59"/>
      <c r="G32" s="60">
        <f>E32</f>
        <v>50000</v>
      </c>
      <c r="H32" s="65"/>
      <c r="I32" s="66"/>
      <c r="J32" s="62"/>
      <c r="K32" s="63">
        <f t="shared" si="1"/>
        <v>50000</v>
      </c>
      <c r="L32" s="64"/>
      <c r="M32" s="84"/>
    </row>
    <row r="33" spans="1:13" s="21" customFormat="1" ht="42" customHeight="1" x14ac:dyDescent="0.25">
      <c r="A33" s="57">
        <v>25</v>
      </c>
      <c r="B33" s="103" t="s">
        <v>100</v>
      </c>
      <c r="C33" s="47">
        <v>100</v>
      </c>
      <c r="D33" s="48">
        <v>500</v>
      </c>
      <c r="E33" s="49">
        <f>D33*C33</f>
        <v>50000</v>
      </c>
      <c r="F33" s="59"/>
      <c r="G33" s="60">
        <f>E33</f>
        <v>50000</v>
      </c>
      <c r="H33" s="65"/>
      <c r="I33" s="66"/>
      <c r="J33" s="62"/>
      <c r="K33" s="63">
        <f t="shared" si="1"/>
        <v>50000</v>
      </c>
      <c r="L33" s="64"/>
      <c r="M33" s="84"/>
    </row>
    <row r="34" spans="1:13" s="21" customFormat="1" ht="42" customHeight="1" x14ac:dyDescent="0.25">
      <c r="A34" s="57">
        <v>26</v>
      </c>
      <c r="B34" s="104" t="s">
        <v>101</v>
      </c>
      <c r="C34" s="47">
        <v>50</v>
      </c>
      <c r="D34" s="48">
        <v>5000</v>
      </c>
      <c r="E34" s="49">
        <f>D34*C34</f>
        <v>250000</v>
      </c>
      <c r="F34" s="59"/>
      <c r="G34" s="60">
        <f>E34</f>
        <v>250000</v>
      </c>
      <c r="H34" s="65"/>
      <c r="I34" s="66"/>
      <c r="J34" s="62"/>
      <c r="K34" s="63">
        <f t="shared" si="1"/>
        <v>250000</v>
      </c>
      <c r="L34" s="64"/>
      <c r="M34" s="84"/>
    </row>
    <row r="35" spans="1:13" s="21" customFormat="1" ht="42" customHeight="1" x14ac:dyDescent="0.25">
      <c r="A35" s="57">
        <v>27</v>
      </c>
      <c r="B35" s="104" t="s">
        <v>82</v>
      </c>
      <c r="C35" s="47">
        <v>1</v>
      </c>
      <c r="D35" s="48">
        <v>15000</v>
      </c>
      <c r="E35" s="49">
        <f>D35*C35</f>
        <v>15000</v>
      </c>
      <c r="F35" s="59"/>
      <c r="G35" s="60"/>
      <c r="H35" s="65"/>
      <c r="I35" s="66">
        <f t="shared" ref="I35:I36" si="2">E35*C35</f>
        <v>15000</v>
      </c>
      <c r="J35" s="62"/>
      <c r="K35" s="63">
        <f t="shared" si="1"/>
        <v>15000</v>
      </c>
      <c r="L35" s="64"/>
      <c r="M35" s="84"/>
    </row>
    <row r="36" spans="1:13" s="21" customFormat="1" ht="42" customHeight="1" x14ac:dyDescent="0.25">
      <c r="A36" s="57">
        <v>28</v>
      </c>
      <c r="B36" s="104" t="s">
        <v>102</v>
      </c>
      <c r="C36" s="47">
        <v>2</v>
      </c>
      <c r="D36" s="48">
        <v>12500</v>
      </c>
      <c r="E36" s="49">
        <f>D36*C36*2</f>
        <v>50000</v>
      </c>
      <c r="F36" s="59"/>
      <c r="G36" s="60"/>
      <c r="H36" s="65"/>
      <c r="I36" s="66">
        <f t="shared" si="2"/>
        <v>100000</v>
      </c>
      <c r="J36" s="62"/>
      <c r="K36" s="63">
        <f t="shared" si="1"/>
        <v>100000</v>
      </c>
      <c r="L36" s="64"/>
      <c r="M36" s="84"/>
    </row>
    <row r="37" spans="1:13" s="21" customFormat="1" ht="42" customHeight="1" x14ac:dyDescent="0.25">
      <c r="A37" s="57">
        <v>29</v>
      </c>
      <c r="B37" s="88"/>
      <c r="C37" s="47"/>
      <c r="D37" s="48"/>
      <c r="E37" s="49"/>
      <c r="F37" s="59"/>
      <c r="G37" s="60">
        <f>D37*E37</f>
        <v>0</v>
      </c>
      <c r="H37" s="65"/>
      <c r="I37" s="66"/>
      <c r="J37" s="62"/>
      <c r="K37" s="63">
        <f t="shared" si="1"/>
        <v>0</v>
      </c>
      <c r="L37" s="64"/>
      <c r="M37" s="84"/>
    </row>
    <row r="38" spans="1:13" s="46" customFormat="1" ht="42" customHeight="1" x14ac:dyDescent="0.25">
      <c r="A38" s="127" t="s">
        <v>57</v>
      </c>
      <c r="B38" s="128"/>
      <c r="C38" s="128"/>
      <c r="D38" s="128"/>
      <c r="E38" s="128"/>
      <c r="F38" s="82"/>
      <c r="G38" s="83">
        <f>SUM(G9:G37)</f>
        <v>6953500</v>
      </c>
      <c r="H38" s="125">
        <f>SUM(I9:I37)</f>
        <v>1046500</v>
      </c>
      <c r="I38" s="126"/>
      <c r="J38" s="125">
        <f>SUM(K9:K37)</f>
        <v>8000000</v>
      </c>
      <c r="K38" s="126"/>
      <c r="L38" s="120">
        <f>J38*20</f>
        <v>160000000</v>
      </c>
      <c r="M38" s="121"/>
    </row>
    <row r="39" spans="1:13" s="81" customFormat="1" ht="42" customHeight="1" x14ac:dyDescent="0.25">
      <c r="A39" s="71">
        <v>30</v>
      </c>
      <c r="B39" s="72" t="s">
        <v>103</v>
      </c>
      <c r="C39" s="73" t="s">
        <v>50</v>
      </c>
      <c r="D39" s="105">
        <f>15/100</f>
        <v>0.15</v>
      </c>
      <c r="E39" s="74"/>
      <c r="F39" s="75"/>
      <c r="G39" s="76">
        <f>G38*0.15</f>
        <v>1043025</v>
      </c>
      <c r="H39" s="77"/>
      <c r="I39" s="78">
        <f>H38*0.15</f>
        <v>156975</v>
      </c>
      <c r="J39" s="79"/>
      <c r="K39" s="80">
        <f>G39+I39</f>
        <v>1200000</v>
      </c>
      <c r="L39" s="120">
        <f>K39*20</f>
        <v>24000000</v>
      </c>
      <c r="M39" s="121"/>
    </row>
    <row r="40" spans="1:13" s="46" customFormat="1" ht="42" customHeight="1" x14ac:dyDescent="0.25">
      <c r="A40" s="122" t="s">
        <v>51</v>
      </c>
      <c r="B40" s="123"/>
      <c r="C40" s="123"/>
      <c r="D40" s="123"/>
      <c r="E40" s="124"/>
      <c r="F40" s="85"/>
      <c r="G40" s="86">
        <f>SUM(G9:G37)+G39</f>
        <v>7996525</v>
      </c>
      <c r="H40" s="125">
        <f>SUM(I9:I37)+I39</f>
        <v>1203475</v>
      </c>
      <c r="I40" s="126"/>
      <c r="J40" s="125">
        <f>SUM(K9:K37)+K39</f>
        <v>9200000</v>
      </c>
      <c r="K40" s="126"/>
      <c r="L40" s="129">
        <f>SUM(L38:M39)</f>
        <v>184000000</v>
      </c>
      <c r="M40" s="130"/>
    </row>
    <row r="41" spans="1:13" ht="49.9" customHeight="1" x14ac:dyDescent="0.3">
      <c r="D41" s="89"/>
      <c r="G41" s="87"/>
      <c r="I41" s="87"/>
    </row>
    <row r="42" spans="1:13" ht="49.9" customHeight="1" x14ac:dyDescent="0.3">
      <c r="D42" s="70"/>
    </row>
  </sheetData>
  <mergeCells count="17">
    <mergeCell ref="A3:B3"/>
    <mergeCell ref="A4:B4"/>
    <mergeCell ref="A5:B5"/>
    <mergeCell ref="F8:G8"/>
    <mergeCell ref="H8:I8"/>
    <mergeCell ref="F7:M7"/>
    <mergeCell ref="J8:K8"/>
    <mergeCell ref="L8:M8"/>
    <mergeCell ref="L38:M38"/>
    <mergeCell ref="L39:M39"/>
    <mergeCell ref="A40:E40"/>
    <mergeCell ref="H40:I40"/>
    <mergeCell ref="J40:K40"/>
    <mergeCell ref="A38:E38"/>
    <mergeCell ref="H38:I38"/>
    <mergeCell ref="J38:K38"/>
    <mergeCell ref="L40:M40"/>
  </mergeCells>
  <printOptions horizontalCentered="1"/>
  <pageMargins left="0" right="0" top="0.74803149606299213" bottom="0.15748031496062992" header="0.31496062992125984" footer="0.31496062992125984"/>
  <pageSetup paperSize="9" scale="37" fitToHeight="2" orientation="landscape" r:id="rId1"/>
  <headerFooter>
    <oddHeader>&amp;C&amp;"-,Gras"&amp;28ORGANISATION PRATIQUE OPERATION DEBARQUEMENT-TRANSFERT-STOCKAGE 10 000 T RIZ 50 kg</oddHeader>
    <oddFooter>&amp;R&amp;"-,Italique"&amp;10vers.1 planning 
&amp;D</oddFooter>
  </headerFooter>
  <rowBreaks count="1" manualBreakCount="1">
    <brk id="3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Diag.Grantt</vt:lpstr>
      <vt:lpstr>Org+Budget.</vt:lpstr>
      <vt:lpstr>Diag.Grantt!Zone_d_impression</vt:lpstr>
      <vt:lpstr>'Org+Budget.'!Zone_d_impression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cp:lastPrinted>2024-07-02T19:34:59Z</cp:lastPrinted>
  <dcterms:created xsi:type="dcterms:W3CDTF">2019-12-05T11:15:36Z</dcterms:created>
  <dcterms:modified xsi:type="dcterms:W3CDTF">2024-08-19T10:59:50Z</dcterms:modified>
</cp:coreProperties>
</file>