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tm\OneDrive\Bureau\FOAD\ANNE ACADEMIQUE 2023-2024\COURS\MASTER\MASTER 1\1 TRONC\TECHNOLOGIE DE L'INFORMATION\"/>
    </mc:Choice>
  </mc:AlternateContent>
  <xr:revisionPtr revIDLastSave="0" documentId="13_ncr:1_{4411B923-0D12-491C-BF62-1C53AA2227F1}" xr6:coauthVersionLast="47" xr6:coauthVersionMax="47" xr10:uidLastSave="{00000000-0000-0000-0000-000000000000}"/>
  <bookViews>
    <workbookView xWindow="-108" yWindow="-108" windowWidth="23256" windowHeight="12456" activeTab="6" xr2:uid="{C93CF01A-8E3D-4E20-8D77-F545C3936395}"/>
  </bookViews>
  <sheets>
    <sheet name="Feuil1" sheetId="2" r:id="rId1"/>
    <sheet name="Feuil2" sheetId="3" r:id="rId2"/>
    <sheet name="Feuil3" sheetId="4" r:id="rId3"/>
    <sheet name="Feuil4" sheetId="5" r:id="rId4"/>
    <sheet name="Feuil5" sheetId="6" r:id="rId5"/>
    <sheet name="EXO 1" sheetId="7" r:id="rId6"/>
    <sheet name="EXO 2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6" l="1"/>
  <c r="C70" i="6"/>
  <c r="C64" i="6"/>
  <c r="B54" i="6"/>
  <c r="B53" i="6"/>
  <c r="B52" i="6"/>
  <c r="F34" i="6"/>
  <c r="C34" i="6"/>
  <c r="F33" i="6"/>
  <c r="C33" i="6"/>
  <c r="F32" i="6"/>
  <c r="C32" i="6"/>
  <c r="F31" i="6"/>
  <c r="C31" i="6"/>
  <c r="C28" i="6"/>
  <c r="C27" i="6"/>
  <c r="C26" i="6"/>
  <c r="C25" i="6"/>
  <c r="B15" i="6"/>
  <c r="B14" i="6"/>
  <c r="B13" i="6"/>
  <c r="B12" i="6"/>
  <c r="B11" i="6"/>
  <c r="B10" i="6"/>
  <c r="B9" i="6"/>
  <c r="B8" i="6"/>
  <c r="B7" i="6"/>
  <c r="B6" i="6"/>
  <c r="D42" i="5"/>
  <c r="D40" i="5"/>
  <c r="D38" i="5"/>
  <c r="D33" i="5"/>
  <c r="D18" i="5"/>
  <c r="B27" i="4"/>
  <c r="B24" i="4"/>
  <c r="B22" i="4"/>
  <c r="B20" i="4"/>
  <c r="B18" i="4"/>
  <c r="B16" i="4"/>
  <c r="B14" i="4"/>
  <c r="B9" i="4"/>
  <c r="B8" i="4"/>
  <c r="B7" i="4"/>
  <c r="B39" i="3"/>
  <c r="B28" i="3"/>
  <c r="B27" i="3"/>
  <c r="B26" i="3"/>
  <c r="B7" i="3"/>
  <c r="B6" i="3"/>
  <c r="H18" i="5" l="1"/>
  <c r="G18" i="5"/>
  <c r="F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Haenni Yves</author>
  </authors>
  <commentList>
    <comment ref="G10" authorId="0" shapeId="0" xr:uid="{6E8F171A-FD79-4E35-A0DE-FAE598665D15}">
      <text>
        <r>
          <rPr>
            <b/>
            <sz val="8"/>
            <color indexed="81"/>
            <rFont val="Tahoma"/>
            <family val="2"/>
          </rPr>
          <t>=Annee(Aujourdhui())-Annee(Dateval("10.3.47"))</t>
        </r>
      </text>
    </comment>
    <comment ref="G13" authorId="0" shapeId="0" xr:uid="{B79F5BE5-0154-469F-88F1-D3221D1CBAFD}">
      <text>
        <r>
          <rPr>
            <b/>
            <sz val="8"/>
            <color indexed="81"/>
            <rFont val="Tahoma"/>
            <family val="2"/>
          </rPr>
          <t>=ANNEE(AUJOURDHUI()-DATEVAL("10.9.47"))-1900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HEVs</author>
  </authors>
  <commentList>
    <comment ref="D38" authorId="0" shapeId="0" xr:uid="{A929605C-7223-4095-AA69-6CCAFC60F439}">
      <text>
        <r>
          <rPr>
            <b/>
            <sz val="8"/>
            <color indexed="81"/>
            <rFont val="Tahoma"/>
            <family val="2"/>
          </rPr>
          <t>Format Standard !</t>
        </r>
      </text>
    </comment>
  </commentList>
</comments>
</file>

<file path=xl/sharedStrings.xml><?xml version="1.0" encoding="utf-8"?>
<sst xmlns="http://schemas.openxmlformats.org/spreadsheetml/2006/main" count="193" uniqueCount="159">
  <si>
    <t>Numéro
d'ordre</t>
  </si>
  <si>
    <t>Date de la
commande</t>
  </si>
  <si>
    <t>Numéro de
commande</t>
  </si>
  <si>
    <t>Livrée en
totalité</t>
  </si>
  <si>
    <t>Livrée
partiellement</t>
  </si>
  <si>
    <t>Montant des
Livraisons</t>
  </si>
  <si>
    <t>Co1</t>
  </si>
  <si>
    <t>Co2</t>
  </si>
  <si>
    <t>Co3</t>
  </si>
  <si>
    <t>Co4</t>
  </si>
  <si>
    <t>Co5</t>
  </si>
  <si>
    <t>Co6</t>
  </si>
  <si>
    <t>Co7</t>
  </si>
  <si>
    <t>Co8</t>
  </si>
  <si>
    <t>Co9</t>
  </si>
  <si>
    <t>Co10</t>
  </si>
  <si>
    <t>Co11</t>
  </si>
  <si>
    <t>Co12</t>
  </si>
  <si>
    <t>Co13</t>
  </si>
  <si>
    <t>Co14</t>
  </si>
  <si>
    <t>Co15</t>
  </si>
  <si>
    <t>N</t>
  </si>
  <si>
    <t>OK</t>
  </si>
  <si>
    <t>EN ATTENTE</t>
  </si>
  <si>
    <t>Nombre total de commande</t>
  </si>
  <si>
    <t>Nombre de commande avec montant</t>
  </si>
  <si>
    <t>Nombre de commandes sans montant</t>
  </si>
  <si>
    <t>Moyenne des montants de livraison</t>
  </si>
  <si>
    <t>Valeur maxi</t>
  </si>
  <si>
    <t>Valeur Mini</t>
  </si>
  <si>
    <t>Nombre de commande supérieure à 10000€</t>
  </si>
  <si>
    <t>Total des commandes livrées en totalité</t>
  </si>
  <si>
    <t>Nombre de commandes non livrées</t>
  </si>
  <si>
    <t>Somme des montants non livrées</t>
  </si>
  <si>
    <t>Moyenne des montants commandes livrées en totalité</t>
  </si>
  <si>
    <t>Moyenne des montants commandes non livrées</t>
  </si>
  <si>
    <r>
      <t>ANNEE(</t>
    </r>
    <r>
      <rPr>
        <i/>
        <sz val="14"/>
        <rFont val="Arial"/>
        <family val="2"/>
      </rPr>
      <t>numéro_de_série</t>
    </r>
    <r>
      <rPr>
        <sz val="14"/>
        <rFont val="Arial"/>
        <family val="2"/>
      </rPr>
      <t>)</t>
    </r>
  </si>
  <si>
    <r>
      <t xml:space="preserve">Renvoie l'année correspondant à </t>
    </r>
    <r>
      <rPr>
        <b/>
        <i/>
        <sz val="10"/>
        <rFont val="Arial"/>
        <family val="2"/>
      </rPr>
      <t>numéro_de_série</t>
    </r>
  </si>
  <si>
    <t>=ANNEE(AUJOURDHUI())</t>
  </si>
  <si>
    <t>=ANNEE(DATEVAL("10.3.47")-100)</t>
  </si>
  <si>
    <t>Calculez votre âge en années au premier janvier</t>
  </si>
  <si>
    <t>Calculez votre âge en années au jour de votre anniversaire près</t>
  </si>
  <si>
    <t>AUJOURDHUI()</t>
  </si>
  <si>
    <t>Renvoie la date système</t>
  </si>
  <si>
    <t>Il n'y a pas de paramètres dans les parenthèses.</t>
  </si>
  <si>
    <t>Il n'y a pas d'apostrophe ni d'espaces !</t>
  </si>
  <si>
    <t>=AUJOURDHUI()</t>
  </si>
  <si>
    <t>=JOUR(AUJOURDHUI())</t>
  </si>
  <si>
    <t>=AUJOURDHUI()&lt;AUJOURDHUI()+1</t>
  </si>
  <si>
    <t>JOUR()</t>
  </si>
  <si>
    <r>
      <t xml:space="preserve">Renvoie le jour correspondant à </t>
    </r>
    <r>
      <rPr>
        <b/>
        <i/>
        <sz val="10"/>
        <rFont val="Arial"/>
        <family val="2"/>
      </rPr>
      <t>numéro_de_série</t>
    </r>
  </si>
  <si>
    <r>
      <t>DATE(</t>
    </r>
    <r>
      <rPr>
        <b/>
        <i/>
        <sz val="14"/>
        <rFont val="Arial"/>
        <family val="2"/>
      </rPr>
      <t>année; mois; jour</t>
    </r>
    <r>
      <rPr>
        <sz val="14"/>
        <rFont val="Arial"/>
        <family val="2"/>
      </rPr>
      <t>)</t>
    </r>
  </si>
  <si>
    <t xml:space="preserve">Donne le numéro de série d'une date spécifiée dans un intervalle entre le 1.1.1900 et le 31.12.9999.  </t>
  </si>
  <si>
    <t>=DATE(ANNEE(AUJOURDHUI());MOIS(AUJOURDHUI());JOUR(AUJOURDHUI()))</t>
  </si>
  <si>
    <t>=DATE(ANNEE(AUJOURDHUI());MOIS(AUJOURDHUI())+6;JOUR(AUJOURDHUI()))</t>
  </si>
  <si>
    <t>=DATE(1947;3;10)</t>
  </si>
  <si>
    <t>La fonction DATE est intéressente à plus d'un titre.  Consédérez les cellules vertes suivantes :</t>
  </si>
  <si>
    <t>Date du dernier jour du mois précédent</t>
  </si>
  <si>
    <t>Date de l'avant dernier jour du mois précédent</t>
  </si>
  <si>
    <t>Date de l'avant-avant-dernier jour du mois précédent</t>
  </si>
  <si>
    <t>Date du dernier jour du mois précédant le mois avant janvier</t>
  </si>
  <si>
    <t>Date de l'avant-dernier jour avant le 2ème mois avant janvier</t>
  </si>
  <si>
    <t>Date de l'avant-avant-dernier jour avant le 2ème mois avant janvier</t>
  </si>
  <si>
    <t>Pourquoi ne peut-on pas demander le dernier jour de l'avant-dernier mois de l'avant-dernière année comme cela ?</t>
  </si>
  <si>
    <t>DATEDIF(Date_début;Date_fin;Type)</t>
  </si>
  <si>
    <r>
      <t xml:space="preserve">L'argument </t>
    </r>
    <r>
      <rPr>
        <i/>
        <sz val="10"/>
        <rFont val="Arial"/>
        <family val="2"/>
      </rPr>
      <t>Type</t>
    </r>
    <r>
      <rPr>
        <sz val="10"/>
        <rFont val="Arial"/>
        <family val="2"/>
      </rPr>
      <t xml:space="preserve"> peut prendre les valeurs suivantes (choisissez les indications entre parenthèses, suivant les versions) :</t>
    </r>
  </si>
  <si>
    <t xml:space="preserve">"y" </t>
  </si>
  <si>
    <t>("A")</t>
  </si>
  <si>
    <t>=</t>
  </si>
  <si>
    <t>différence absolue en années</t>
  </si>
  <si>
    <t xml:space="preserve">"m" </t>
  </si>
  <si>
    <t>("M")</t>
  </si>
  <si>
    <t>différence absolue en mois</t>
  </si>
  <si>
    <t>"d"</t>
  </si>
  <si>
    <t>("J")</t>
  </si>
  <si>
    <t>différence absolue en jours</t>
  </si>
  <si>
    <t>"ym"</t>
  </si>
  <si>
    <t>("MJ")</t>
  </si>
  <si>
    <t>différence en mois si les 2 dates étaient dans la même année</t>
  </si>
  <si>
    <t>"yd"</t>
  </si>
  <si>
    <t>("AM")</t>
  </si>
  <si>
    <t>différence en jours si les 2 dates étaient dans la même année</t>
  </si>
  <si>
    <t>"md"</t>
  </si>
  <si>
    <t>("AJ")</t>
  </si>
  <si>
    <t>différence en jours si les 2 dates étaient dans le même mois</t>
  </si>
  <si>
    <t>L'argument Date_début doit impérativement être antérieur à Date_fin !</t>
  </si>
  <si>
    <t>Résultat en ans</t>
  </si>
  <si>
    <t>Résultat en mois</t>
  </si>
  <si>
    <t>Résultat en jours</t>
  </si>
  <si>
    <t>Date d'entrée</t>
  </si>
  <si>
    <t>Aujourd'hui</t>
  </si>
  <si>
    <t xml:space="preserve">Les origines de cette fonction remontent à Lotus 1-2-3, et apparemment, elle a subsisté dans Excel pour des raisons de compatibilité.  </t>
  </si>
  <si>
    <t>Calcul de l'âge d'une personne avec DATEDIF</t>
  </si>
  <si>
    <t xml:space="preserve">Il existe plusieurs façon de calculer l'âge d'une personne.  Par contre, il existe deux façon fondamentalement différentes de concevoir l'âge </t>
  </si>
  <si>
    <t>d'une personne.  L'exemple classique est la caculation de l'âge d'une personne pour l'AVS, que l'on se tienne du côté de l'Etat qui doit</t>
  </si>
  <si>
    <t>pervcevoir les cotisations AVS ou de la personne qui est en droit de recevoir ses cotisations AVS…</t>
  </si>
  <si>
    <r>
      <t xml:space="preserve">En Suisse, tout personne ayant atteint l'âge de 18 ans </t>
    </r>
    <r>
      <rPr>
        <u/>
        <sz val="10"/>
        <rFont val="Arial"/>
        <family val="2"/>
      </rPr>
      <t>doit</t>
    </r>
    <r>
      <rPr>
        <sz val="10"/>
        <rFont val="Arial"/>
        <family val="2"/>
      </rPr>
      <t xml:space="preserve"> payer une cotisation AVS à l'Etat.  Mais cette cotisation se paie dès l'année</t>
    </r>
  </si>
  <si>
    <t>où la personne va fêter ses 18 ans, même si cet anniversaire n'aura lieu qu'en décembre.  La formule utilisée sera alors</t>
  </si>
  <si>
    <t>= ANNEE(DateCourante) - ANNEE(DateNaissance).  Ainsi, une personne aura par exemple 18 ans du 1er janvier au 31 décembre d'une</t>
  </si>
  <si>
    <t xml:space="preserve">année sans tenir compte de son anniversaire.  Admettons que vous soyez né le 1er août 1985 pour l'exemple.  </t>
  </si>
  <si>
    <t>=ANNEE(AUJOURDHUI())-ANNEE(B33)</t>
  </si>
  <si>
    <t>Pour toucher l'AVS, une personne mâle doit avoir fêté son 65ème anniversaire.  Cette fois-ci, c'est au jour près.  Il y a maintenant plusieurs</t>
  </si>
  <si>
    <t xml:space="preserve">solutions possibles.  </t>
  </si>
  <si>
    <t>=ANNEE(AUJOURDHUI()-B40)-1900</t>
  </si>
  <si>
    <t>=ENT(YEARFRAC(AUJOURDHUI();B42;1))</t>
  </si>
  <si>
    <t>=DATEDIF(B44;AUJOURDHUI();"y")</t>
  </si>
  <si>
    <r>
      <t>HEURE(</t>
    </r>
    <r>
      <rPr>
        <b/>
        <i/>
        <sz val="14"/>
        <rFont val="Arial"/>
        <family val="2"/>
      </rPr>
      <t>numéro_de_série</t>
    </r>
    <r>
      <rPr>
        <sz val="14"/>
        <rFont val="Arial"/>
        <family val="2"/>
      </rPr>
      <t>)</t>
    </r>
  </si>
  <si>
    <r>
      <t xml:space="preserve">Renvoie l'heure correspondant à l'argument </t>
    </r>
    <r>
      <rPr>
        <b/>
        <i/>
        <sz val="10"/>
        <rFont val="Arial"/>
        <family val="2"/>
      </rPr>
      <t>numéro_de_série</t>
    </r>
    <r>
      <rPr>
        <sz val="10"/>
        <rFont val="Arial"/>
        <family val="2"/>
      </rPr>
      <t>.  L'heure est un nombre entier compris entre 0 et 23.</t>
    </r>
  </si>
  <si>
    <t>=HEURE(0)</t>
  </si>
  <si>
    <t>=HEURE(0.1)</t>
  </si>
  <si>
    <t>=HEURE(0.2)</t>
  </si>
  <si>
    <t>=HEURE(0.3)</t>
  </si>
  <si>
    <t>=HEURE(O.4)</t>
  </si>
  <si>
    <t>=HEURE(0.5)</t>
  </si>
  <si>
    <t>=HEURE(0.61692)</t>
  </si>
  <si>
    <t>=HEURE(1)</t>
  </si>
  <si>
    <t>=HEURE(1.5)</t>
  </si>
  <si>
    <t>=HEURE(MAINTENANT())</t>
  </si>
  <si>
    <t>Pourquoi ?</t>
  </si>
  <si>
    <r>
      <t>MINUTE(</t>
    </r>
    <r>
      <rPr>
        <b/>
        <i/>
        <sz val="14"/>
        <rFont val="Arial"/>
        <family val="2"/>
      </rPr>
      <t>numéro_de_série</t>
    </r>
    <r>
      <rPr>
        <sz val="14"/>
        <rFont val="Arial"/>
        <family val="2"/>
      </rPr>
      <t>)</t>
    </r>
  </si>
  <si>
    <t>Renvoie la minute correspondant à l'argument numéro_de_série. La minute est donnée sous la forme d'un nombre entier compris entre 0 et 59.</t>
  </si>
  <si>
    <t>=MINUTE("16:48:00")</t>
  </si>
  <si>
    <t>=MINUTE(MAINTENANT())</t>
  </si>
  <si>
    <t>=MINUTE(0.04)</t>
  </si>
  <si>
    <t>=MINUTE(4.04)</t>
  </si>
  <si>
    <r>
      <t>TEMPS(</t>
    </r>
    <r>
      <rPr>
        <b/>
        <i/>
        <sz val="14"/>
        <rFont val="Arial"/>
        <family val="2"/>
      </rPr>
      <t>heure;minute;seconde)</t>
    </r>
  </si>
  <si>
    <t xml:space="preserve">Donne le numéro de série d'une heure précise. Le numéro de série renvoyé par TEMPS est une fraction décimale </t>
  </si>
  <si>
    <t>comprise entre 0 et 0,99999, qui représente l'heure de 0:00:00 (12:00:00 AM) à 23:59:59 (11:59:59 PM).</t>
  </si>
  <si>
    <t xml:space="preserve">heure   </t>
  </si>
  <si>
    <t xml:space="preserve">représente un nombre compris entre 0 (zéro) et 23 indiquant l'heure. </t>
  </si>
  <si>
    <t xml:space="preserve">minute   </t>
  </si>
  <si>
    <t>représente un nombre compris entre 0 et 59 indiquant les minutes.</t>
  </si>
  <si>
    <t xml:space="preserve">seconde   </t>
  </si>
  <si>
    <t>représente un nombre compris entre 0 et 59 indiquant les secondes.</t>
  </si>
  <si>
    <t>=TEMPS(12; 0; 0)</t>
  </si>
  <si>
    <t xml:space="preserve"> égale le numéro de série 0,5, l'équivalent de 12:00:00 PM</t>
  </si>
  <si>
    <t>=TEMPS(47-5; 0; 0)</t>
  </si>
  <si>
    <t>42 / 24, = 1 ; reste 18 heures...</t>
  </si>
  <si>
    <t>=TEMPS(;128;)</t>
  </si>
  <si>
    <t>128 = 2 heures et 8 minutes</t>
  </si>
  <si>
    <t>La fonction TEMPSVAL convertit une chaîne de caractères ressemblant à une heure en numéro de série d'heure.  Cette formule</t>
  </si>
  <si>
    <t xml:space="preserve">renvoie 0.197916666667 qui est le numéro de série associé à 4:45 h.  </t>
  </si>
  <si>
    <t>=TEMPSVAL("4:45")</t>
  </si>
  <si>
    <t>Pour visualiser le résultat de cette formule sous la forme d'une heure, il suffit d'appliquer le format désiré.  Il faut toutefois faire</t>
  </si>
  <si>
    <t>attention au fait que la fonction TEMPSVAL ne reconnaît pas tous les formats d'heure.  Ainsi, la chaîne de caractères suivante</t>
  </si>
  <si>
    <t>ne sera pas interprétée comme une heure (à cause du point entre le a et le m) :</t>
  </si>
  <si>
    <t>=TEMPSVAL("5:45 a.m.")</t>
  </si>
  <si>
    <t>… mais</t>
  </si>
  <si>
    <t>=TEMPSVAL("5:45 am")</t>
  </si>
  <si>
    <t>Conversion d'un nombre d'heures (de travail par période) en nombre de jours, en heures et en minutes</t>
  </si>
  <si>
    <t>(Dans notre exemple, nous calculons avec des journées de 8.5 heures)</t>
  </si>
  <si>
    <t>Début du travail</t>
  </si>
  <si>
    <t>Fin du travail</t>
  </si>
  <si>
    <t>Total</t>
  </si>
  <si>
    <t>En jours</t>
  </si>
  <si>
    <t>… heures</t>
  </si>
  <si>
    <t>… et minutes</t>
  </si>
  <si>
    <t>Déterminer le Temps travaillé en heures</t>
  </si>
  <si>
    <t>Calculez: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</si>
</sst>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0.000000000000"/>
    <numFmt numFmtId="166" formatCode="[h]: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b/>
      <i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Font="1" applyBorder="1"/>
    <xf numFmtId="0" fontId="0" fillId="0" borderId="1" xfId="1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5" fillId="0" borderId="0" xfId="2" applyFont="1"/>
    <xf numFmtId="0" fontId="6" fillId="0" borderId="0" xfId="0" applyFont="1"/>
    <xf numFmtId="0" fontId="5" fillId="0" borderId="0" xfId="0" applyFont="1"/>
    <xf numFmtId="0" fontId="4" fillId="4" borderId="2" xfId="0" applyFont="1" applyFill="1" applyBorder="1"/>
    <xf numFmtId="0" fontId="4" fillId="0" borderId="0" xfId="0" applyFont="1"/>
    <xf numFmtId="0" fontId="4" fillId="0" borderId="0" xfId="0" quotePrefix="1" applyFont="1"/>
    <xf numFmtId="14" fontId="4" fillId="4" borderId="2" xfId="0" applyNumberFormat="1" applyFont="1" applyFill="1" applyBorder="1"/>
    <xf numFmtId="2" fontId="4" fillId="4" borderId="2" xfId="0" applyNumberFormat="1" applyFont="1" applyFill="1" applyBorder="1"/>
    <xf numFmtId="14" fontId="0" fillId="4" borderId="2" xfId="0" applyNumberForma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4" borderId="2" xfId="0" applyFill="1" applyBorder="1" applyAlignment="1">
      <alignment horizontal="center"/>
    </xf>
    <xf numFmtId="0" fontId="0" fillId="0" borderId="0" xfId="0" quotePrefix="1"/>
    <xf numFmtId="14" fontId="0" fillId="6" borderId="2" xfId="0" applyNumberFormat="1" applyFill="1" applyBorder="1"/>
    <xf numFmtId="0" fontId="4" fillId="4" borderId="2" xfId="0" applyFon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3" fillId="0" borderId="0" xfId="0" applyFont="1"/>
    <xf numFmtId="20" fontId="4" fillId="4" borderId="2" xfId="0" applyNumberFormat="1" applyFont="1" applyFill="1" applyBorder="1" applyAlignment="1">
      <alignment horizontal="center"/>
    </xf>
    <xf numFmtId="20" fontId="13" fillId="0" borderId="0" xfId="0" applyNumberFormat="1" applyFont="1"/>
    <xf numFmtId="0" fontId="14" fillId="0" borderId="0" xfId="0" applyFont="1"/>
    <xf numFmtId="0" fontId="8" fillId="0" borderId="0" xfId="0" applyFont="1"/>
    <xf numFmtId="18" fontId="4" fillId="4" borderId="2" xfId="0" applyNumberFormat="1" applyFont="1" applyFill="1" applyBorder="1" applyAlignment="1">
      <alignment horizontal="center"/>
    </xf>
    <xf numFmtId="165" fontId="0" fillId="4" borderId="2" xfId="0" applyNumberFormat="1" applyFill="1" applyBorder="1"/>
    <xf numFmtId="0" fontId="6" fillId="0" borderId="2" xfId="0" applyFon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0" borderId="0" xfId="0" applyNumberFormat="1"/>
    <xf numFmtId="20" fontId="0" fillId="0" borderId="1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0" fontId="0" fillId="5" borderId="14" xfId="0" applyNumberFormat="1" applyFill="1" applyBorder="1" applyAlignment="1">
      <alignment horizontal="center"/>
    </xf>
    <xf numFmtId="20" fontId="0" fillId="5" borderId="15" xfId="0" applyNumberFormat="1" applyFill="1" applyBorder="1" applyAlignment="1">
      <alignment horizontal="center"/>
    </xf>
    <xf numFmtId="20" fontId="0" fillId="5" borderId="16" xfId="0" applyNumberForma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166" fontId="0" fillId="4" borderId="5" xfId="0" applyNumberFormat="1" applyFill="1" applyBorder="1" applyAlignment="1">
      <alignment horizontal="center"/>
    </xf>
    <xf numFmtId="166" fontId="0" fillId="4" borderId="6" xfId="0" applyNumberFormat="1" applyFill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20" fontId="0" fillId="5" borderId="12" xfId="0" applyNumberFormat="1" applyFill="1" applyBorder="1" applyAlignment="1">
      <alignment horizontal="center"/>
    </xf>
    <xf numFmtId="20" fontId="0" fillId="5" borderId="0" xfId="0" applyNumberFormat="1" applyFill="1" applyAlignment="1">
      <alignment horizontal="center"/>
    </xf>
    <xf numFmtId="20" fontId="0" fillId="5" borderId="13" xfId="0" applyNumberForma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0" fontId="0" fillId="5" borderId="8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center"/>
    </xf>
  </cellXfs>
  <cellStyles count="3">
    <cellStyle name="Monétaire" xfId="1" builtinId="4"/>
    <cellStyle name="Normal" xfId="0" builtinId="0"/>
    <cellStyle name="Normal 2" xfId="2" xr:uid="{8F094D70-57A2-448F-A79A-9AB5C0A709B7}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12</xdr:col>
      <xdr:colOff>104775</xdr:colOff>
      <xdr:row>22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8B23BD-5873-4177-BFE6-6715ECDD4448}"/>
            </a:ext>
          </a:extLst>
        </xdr:cNvPr>
        <xdr:cNvSpPr txBox="1">
          <a:spLocks noChangeArrowheads="1"/>
        </xdr:cNvSpPr>
      </xdr:nvSpPr>
      <xdr:spPr bwMode="auto">
        <a:xfrm>
          <a:off x="19050" y="104775"/>
          <a:ext cx="9229725" cy="372427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90000" tIns="90000" rIns="90000" bIns="90000" anchor="t" upright="1"/>
        <a:lstStyle/>
        <a:p>
          <a:pPr algn="l" rtl="0">
            <a:defRPr sz="1000"/>
          </a:pPr>
          <a:r>
            <a:rPr lang="fr-CH" sz="1000" b="1" i="0" u="none" strike="noStrike">
              <a:latin typeface="Arial" pitchFamily="34" charset="0"/>
              <a:ea typeface="+mn-ea"/>
              <a:cs typeface="Arial" pitchFamily="34" charset="0"/>
            </a:rPr>
            <a:t>Etendue des dates sous Excel - le cas du 0 janvier 1900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Les dates valables s'étendent du 1er janvier 1900 au 31 décembre 9999, soit du numéro de série 1 à 2 958 465.  Le cas du 0 janvier 1900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(numéro de série 0) est un cas particulier réservé pour la gestion des heures.  </a:t>
          </a:r>
          <a:endParaRPr lang="fr-CH" sz="1000" b="1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fr-CH" sz="1000" b="1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fr-CH" sz="1000" b="1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fr-CH" sz="1000" b="1" i="0" u="none" strike="noStrike">
              <a:latin typeface="Arial" pitchFamily="34" charset="0"/>
              <a:ea typeface="+mn-ea"/>
              <a:cs typeface="Arial" pitchFamily="34" charset="0"/>
            </a:rPr>
            <a:t>Les système de date 1900 et 1904 - le cas des dates négatives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Il y a deux systèmes de dates : 1900 et 1904.  Vous pouvez choisir votre système de date en faisant </a:t>
          </a:r>
          <a:r>
            <a:rPr lang="fr-CH" sz="1000" b="1" i="0" u="none" strike="noStrike">
              <a:solidFill>
                <a:srgbClr val="0000FF"/>
              </a:solidFill>
              <a:latin typeface="Arial" pitchFamily="34" charset="0"/>
              <a:ea typeface="+mn-ea"/>
              <a:cs typeface="Arial" pitchFamily="34" charset="0"/>
            </a:rPr>
            <a:t>Alt-O/O/Options avancées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et sous </a:t>
          </a:r>
          <a:r>
            <a:rPr lang="fr-CH" sz="1000" b="0" i="1" u="none" strike="noStrike">
              <a:solidFill>
                <a:srgbClr val="0000FF"/>
              </a:solidFill>
              <a:latin typeface="Arial" pitchFamily="34" charset="0"/>
              <a:ea typeface="+mn-ea"/>
              <a:cs typeface="Arial" pitchFamily="34" charset="0"/>
            </a:rPr>
            <a:t>Lors du calcul de ce classeur</a:t>
          </a:r>
          <a:r>
            <a:rPr lang="fr-CH" sz="1000" b="0" i="0" u="none" strike="noStrike">
              <a:solidFill>
                <a:srgbClr val="0000FF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activer la case à cocher </a:t>
          </a:r>
          <a:r>
            <a:rPr lang="fr-CH" sz="1000" b="0" i="1" u="none" strike="noStrike">
              <a:solidFill>
                <a:srgbClr val="0000FF"/>
              </a:solidFill>
              <a:latin typeface="Arial" pitchFamily="34" charset="0"/>
              <a:ea typeface="+mn-ea"/>
              <a:cs typeface="Arial" pitchFamily="34" charset="0"/>
            </a:rPr>
            <a:t>Utiliser le calendrier depuis</a:t>
          </a:r>
          <a:r>
            <a:rPr lang="fr-CH" sz="1000" b="0" i="1" u="none" strike="noStrike" baseline="0">
              <a:solidFill>
                <a:srgbClr val="0000FF"/>
              </a:solidFill>
              <a:latin typeface="Arial" pitchFamily="34" charset="0"/>
              <a:ea typeface="+mn-ea"/>
              <a:cs typeface="Arial" pitchFamily="34" charset="0"/>
            </a:rPr>
            <a:t> 1904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.  Par défaut, la version Windows d'Excel emploie le système 1900 et la version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Macintosh le système 1904.  La version Windows d'Excel gère le système 1904 uniquement pour des raisons de compatibilité avec la version 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Macintosh.  L'un des avantages du système 1904 consiste à employer des valeurs négatives.  En revanche, avec le système 1900, un calcul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aboutissant à une valeur négative se révèlera impossible.  </a:t>
          </a: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fr-CH" sz="1000" b="1" i="0" u="none" strike="noStrike">
              <a:latin typeface="Arial" pitchFamily="34" charset="0"/>
              <a:ea typeface="+mn-ea"/>
              <a:cs typeface="Arial" pitchFamily="34" charset="0"/>
            </a:rPr>
            <a:t>Etendue des heures sous Excel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</a:p>
        <a:p>
          <a:pPr algn="l" rtl="0">
            <a:defRPr sz="1000"/>
          </a:pPr>
          <a:endParaRPr lang="fr-CH" sz="1000" b="0" i="0" u="none" strike="noStrike"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La gestion du temps sous Excel est une simple extension du système de numérotation de série, car elle se sert de la partie décimale des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numéros de série pour représenter l'heure.  Ainsi, le numéro de série 38000.5 représente le 14 janvier 2004 à midi.  Si l'heure est plus grande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que 24, le report se fait directement sur le nombre de jour.  Ainsi, 27:00 h représente le 1er janvier 1900 à 3 h du matin.  Attention, 24:00 h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représente le 1 janvier 1900 à 0:00 h !  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Si aucune date n'est spécifiée, l'heure maximale pouvant être saisie dans une cellule est alors 9999:59:59, c.-à-d. 1 minute avant 10 000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r>
            <a:rPr lang="fr-CH" sz="1000" b="0" i="0" u="none" strike="noStrike">
              <a:latin typeface="Arial" pitchFamily="34" charset="0"/>
              <a:ea typeface="+mn-ea"/>
              <a:cs typeface="Arial" pitchFamily="34" charset="0"/>
            </a:rPr>
            <a:t>heures.  </a:t>
          </a:r>
          <a:r>
            <a:rPr lang="fr-CH">
              <a:latin typeface="Arial" pitchFamily="34" charset="0"/>
              <a:cs typeface="Arial" pitchFamily="34" charset="0"/>
            </a:rPr>
            <a:t> </a:t>
          </a:r>
          <a:endParaRPr lang="fr-CH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24</xdr:row>
      <xdr:rowOff>76200</xdr:rowOff>
    </xdr:from>
    <xdr:to>
      <xdr:col>7</xdr:col>
      <xdr:colOff>704850</xdr:colOff>
      <xdr:row>24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5B74CE-32B4-4B49-9EC4-BCEA5BD21A52}"/>
            </a:ext>
          </a:extLst>
        </xdr:cNvPr>
        <xdr:cNvSpPr>
          <a:spLocks noChangeShapeType="1"/>
        </xdr:cNvSpPr>
      </xdr:nvSpPr>
      <xdr:spPr bwMode="auto">
        <a:xfrm flipH="1">
          <a:off x="3743325" y="24193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285750</xdr:colOff>
      <xdr:row>33</xdr:row>
      <xdr:rowOff>76200</xdr:rowOff>
    </xdr:from>
    <xdr:to>
      <xdr:col>7</xdr:col>
      <xdr:colOff>704850</xdr:colOff>
      <xdr:row>33</xdr:row>
      <xdr:rowOff>76200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DD8133A-127E-4060-9E83-7306DE09DE55}"/>
            </a:ext>
          </a:extLst>
        </xdr:cNvPr>
        <xdr:cNvSpPr>
          <a:spLocks noChangeShapeType="1"/>
        </xdr:cNvSpPr>
      </xdr:nvSpPr>
      <xdr:spPr bwMode="auto">
        <a:xfrm flipH="1">
          <a:off x="3743325" y="24193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0C72-FB10-4C73-A6BD-10207D5922CE}">
  <dimension ref="B2:B81"/>
  <sheetViews>
    <sheetView topLeftCell="A7" workbookViewId="0">
      <selection activeCell="A2" sqref="A2:XFD2"/>
    </sheetView>
  </sheetViews>
  <sheetFormatPr baseColWidth="10" defaultRowHeight="14.4" x14ac:dyDescent="0.3"/>
  <sheetData>
    <row r="2" spans="2:2" ht="17.399999999999999" x14ac:dyDescent="0.3">
      <c r="B2" s="10"/>
    </row>
    <row r="4" spans="2:2" ht="12.75" customHeight="1" x14ac:dyDescent="0.3">
      <c r="B4" s="11"/>
    </row>
    <row r="5" spans="2:2" ht="12.75" customHeight="1" x14ac:dyDescent="0.3"/>
    <row r="6" spans="2:2" ht="12.75" customHeight="1" x14ac:dyDescent="0.3"/>
    <row r="7" spans="2:2" ht="12.75" customHeight="1" x14ac:dyDescent="0.3"/>
    <row r="8" spans="2:2" ht="12.75" customHeight="1" x14ac:dyDescent="0.3"/>
    <row r="9" spans="2:2" ht="12.75" customHeight="1" x14ac:dyDescent="0.3"/>
    <row r="10" spans="2:2" ht="12.75" customHeight="1" x14ac:dyDescent="0.3">
      <c r="B10" s="11"/>
    </row>
    <row r="11" spans="2:2" ht="12.75" customHeight="1" x14ac:dyDescent="0.3"/>
    <row r="12" spans="2:2" ht="12.75" customHeight="1" x14ac:dyDescent="0.3"/>
    <row r="13" spans="2:2" ht="12.75" customHeight="1" x14ac:dyDescent="0.3"/>
    <row r="14" spans="2:2" ht="12.75" customHeight="1" x14ac:dyDescent="0.3"/>
    <row r="15" spans="2:2" ht="12.75" customHeight="1" x14ac:dyDescent="0.3"/>
    <row r="16" spans="2:2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</sheetData>
  <conditionalFormatting sqref="A1">
    <cfRule type="expression" dxfId="0" priority="1" stopIfTrue="1">
      <formula>A1&lt;&gt;""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8C8A-B5FC-4687-A1FB-68C2973AF3B5}">
  <dimension ref="B2:G40"/>
  <sheetViews>
    <sheetView workbookViewId="0">
      <selection activeCell="E20" sqref="E20"/>
    </sheetView>
  </sheetViews>
  <sheetFormatPr baseColWidth="10" defaultRowHeight="14.4" x14ac:dyDescent="0.3"/>
  <cols>
    <col min="1" max="1" width="3.44140625" customWidth="1"/>
    <col min="3" max="3" width="2.6640625" customWidth="1"/>
  </cols>
  <sheetData>
    <row r="2" spans="2:7" ht="18" x14ac:dyDescent="0.35">
      <c r="B2" s="12" t="s">
        <v>36</v>
      </c>
    </row>
    <row r="4" spans="2:7" x14ac:dyDescent="0.3">
      <c r="B4" t="s">
        <v>37</v>
      </c>
    </row>
    <row r="6" spans="2:7" x14ac:dyDescent="0.3">
      <c r="B6" s="13">
        <f ca="1">YEAR(TODAY())</f>
        <v>2024</v>
      </c>
      <c r="C6" s="14"/>
      <c r="D6" s="15" t="s">
        <v>38</v>
      </c>
    </row>
    <row r="7" spans="2:7" x14ac:dyDescent="0.3">
      <c r="B7" s="13" t="e">
        <f>YEAR(DATEVALUE("10.3.47")-100)</f>
        <v>#VALUE!</v>
      </c>
      <c r="C7" s="14"/>
      <c r="D7" s="15" t="s">
        <v>39</v>
      </c>
    </row>
    <row r="10" spans="2:7" x14ac:dyDescent="0.3">
      <c r="B10" t="s">
        <v>40</v>
      </c>
    </row>
    <row r="13" spans="2:7" x14ac:dyDescent="0.3">
      <c r="B13" t="s">
        <v>41</v>
      </c>
    </row>
    <row r="20" spans="2:7" ht="17.399999999999999" x14ac:dyDescent="0.3">
      <c r="B20" s="12" t="s">
        <v>42</v>
      </c>
    </row>
    <row r="22" spans="2:7" x14ac:dyDescent="0.3">
      <c r="B22" t="s">
        <v>43</v>
      </c>
    </row>
    <row r="23" spans="2:7" x14ac:dyDescent="0.3">
      <c r="B23" t="s">
        <v>44</v>
      </c>
    </row>
    <row r="24" spans="2:7" x14ac:dyDescent="0.3">
      <c r="B24" t="s">
        <v>45</v>
      </c>
    </row>
    <row r="26" spans="2:7" x14ac:dyDescent="0.3">
      <c r="B26" s="16">
        <f ca="1">TODAY()</f>
        <v>45484</v>
      </c>
      <c r="C26" s="14"/>
      <c r="D26" s="15" t="s">
        <v>46</v>
      </c>
      <c r="E26" s="14"/>
      <c r="F26" s="14"/>
      <c r="G26" s="14"/>
    </row>
    <row r="27" spans="2:7" x14ac:dyDescent="0.3">
      <c r="B27" s="13">
        <f ca="1">DAY(TODAY())</f>
        <v>11</v>
      </c>
      <c r="C27" s="14"/>
      <c r="D27" s="15" t="s">
        <v>47</v>
      </c>
      <c r="E27" s="14"/>
      <c r="F27" s="14"/>
      <c r="G27" s="14"/>
    </row>
    <row r="28" spans="2:7" x14ac:dyDescent="0.3">
      <c r="B28" s="13" t="b">
        <f ca="1">TODAY()&lt;TODAY()+1</f>
        <v>1</v>
      </c>
      <c r="C28" s="14"/>
      <c r="D28" s="15" t="s">
        <v>48</v>
      </c>
      <c r="E28" s="14"/>
      <c r="F28" s="14"/>
      <c r="G28" s="14"/>
    </row>
    <row r="32" spans="2:7" ht="17.399999999999999" x14ac:dyDescent="0.3">
      <c r="B32" s="12" t="s">
        <v>49</v>
      </c>
    </row>
    <row r="34" spans="2:6" x14ac:dyDescent="0.3">
      <c r="B34" t="s">
        <v>50</v>
      </c>
    </row>
    <row r="38" spans="2:6" x14ac:dyDescent="0.3">
      <c r="B38" s="17"/>
      <c r="C38" s="14"/>
      <c r="D38" s="15"/>
      <c r="E38" s="14"/>
      <c r="F38" s="14"/>
    </row>
    <row r="39" spans="2:6" x14ac:dyDescent="0.3">
      <c r="B39" s="13">
        <f ca="1">DAY(TODAY())</f>
        <v>11</v>
      </c>
      <c r="C39" s="14"/>
      <c r="D39" s="15" t="s">
        <v>47</v>
      </c>
      <c r="E39" s="14"/>
      <c r="F39" s="14"/>
    </row>
    <row r="40" spans="2:6" x14ac:dyDescent="0.3">
      <c r="B40" s="13"/>
      <c r="C40" s="14"/>
      <c r="D40" s="15"/>
      <c r="E40" s="14"/>
      <c r="F40" s="1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DF8C-7ADC-40F3-9EEB-1813E13FD18E}">
  <dimension ref="B2:D27"/>
  <sheetViews>
    <sheetView topLeftCell="A19" workbookViewId="0">
      <selection activeCell="AJ10" sqref="AJ10"/>
    </sheetView>
  </sheetViews>
  <sheetFormatPr baseColWidth="10" defaultColWidth="2.6640625" defaultRowHeight="14.4" x14ac:dyDescent="0.3"/>
  <cols>
    <col min="1" max="1" width="3.44140625" customWidth="1"/>
    <col min="2" max="2" width="11.44140625" customWidth="1"/>
    <col min="3" max="3" width="2.6640625" customWidth="1"/>
    <col min="25" max="25" width="10.109375" bestFit="1" customWidth="1"/>
  </cols>
  <sheetData>
    <row r="2" spans="2:4" ht="17.399999999999999" x14ac:dyDescent="0.3">
      <c r="B2" s="12" t="s">
        <v>51</v>
      </c>
    </row>
    <row r="4" spans="2:4" x14ac:dyDescent="0.3">
      <c r="B4" t="s">
        <v>52</v>
      </c>
    </row>
    <row r="7" spans="2:4" s="14" customFormat="1" ht="13.2" x14ac:dyDescent="0.25">
      <c r="B7" s="16">
        <f ca="1">DATE(YEAR(TODAY()),MONTH(TODAY()),DAY(TODAY()))</f>
        <v>45484</v>
      </c>
      <c r="D7" s="15" t="s">
        <v>53</v>
      </c>
    </row>
    <row r="8" spans="2:4" s="14" customFormat="1" ht="13.2" x14ac:dyDescent="0.25">
      <c r="B8" s="16">
        <f ca="1">DATE(YEAR(TODAY()),MONTH(TODAY())+6,DAY(TODAY()))</f>
        <v>45668</v>
      </c>
      <c r="D8" s="15" t="s">
        <v>54</v>
      </c>
    </row>
    <row r="9" spans="2:4" s="14" customFormat="1" ht="13.2" x14ac:dyDescent="0.25">
      <c r="B9" s="16">
        <f>DATE(1947,3,10)</f>
        <v>17236</v>
      </c>
      <c r="D9" s="15" t="s">
        <v>55</v>
      </c>
    </row>
    <row r="12" spans="2:4" x14ac:dyDescent="0.3">
      <c r="B12" t="s">
        <v>56</v>
      </c>
    </row>
    <row r="14" spans="2:4" x14ac:dyDescent="0.3">
      <c r="B14" s="18">
        <f ca="1">DATE(YEAR(TODAY()),MONTH(TODAY()),0)</f>
        <v>45473</v>
      </c>
      <c r="D14" t="s">
        <v>57</v>
      </c>
    </row>
    <row r="16" spans="2:4" x14ac:dyDescent="0.3">
      <c r="B16" s="18">
        <f ca="1">DATE(YEAR(TODAY()),MONTH(TODAY()),-1)</f>
        <v>45472</v>
      </c>
      <c r="D16" t="s">
        <v>58</v>
      </c>
    </row>
    <row r="18" spans="2:4" x14ac:dyDescent="0.3">
      <c r="B18" s="18">
        <f ca="1">DATE(YEAR(TODAY()),MONTH(TODAY()),-2)</f>
        <v>45471</v>
      </c>
      <c r="D18" t="s">
        <v>59</v>
      </c>
    </row>
    <row r="20" spans="2:4" x14ac:dyDescent="0.3">
      <c r="B20" s="18">
        <f ca="1">DATE(YEAR(TODAY()),0,0)</f>
        <v>45260</v>
      </c>
      <c r="D20" t="s">
        <v>60</v>
      </c>
    </row>
    <row r="22" spans="2:4" x14ac:dyDescent="0.3">
      <c r="B22" s="18">
        <f ca="1">DATE(YEAR(TODAY()),-1,-1)</f>
        <v>45229</v>
      </c>
      <c r="D22" t="s">
        <v>61</v>
      </c>
    </row>
    <row r="24" spans="2:4" x14ac:dyDescent="0.3">
      <c r="B24" s="18">
        <f ca="1">DATE(YEAR(TODAY()),-2,-2)</f>
        <v>45197</v>
      </c>
      <c r="D24" t="s">
        <v>62</v>
      </c>
    </row>
    <row r="27" spans="2:4" x14ac:dyDescent="0.3">
      <c r="B27" s="19" t="e">
        <f>DATE(0,0,0)</f>
        <v>#NUM!</v>
      </c>
      <c r="D27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A48A-1256-4616-81D0-E7091B5272D2}">
  <dimension ref="B2:H42"/>
  <sheetViews>
    <sheetView workbookViewId="0">
      <selection activeCell="D38" sqref="D38"/>
    </sheetView>
  </sheetViews>
  <sheetFormatPr baseColWidth="10" defaultRowHeight="14.4" x14ac:dyDescent="0.3"/>
  <sheetData>
    <row r="2" spans="2:8" ht="17.399999999999999" x14ac:dyDescent="0.3">
      <c r="B2" s="12" t="s">
        <v>64</v>
      </c>
    </row>
    <row r="4" spans="2:8" x14ac:dyDescent="0.3">
      <c r="B4" t="s">
        <v>65</v>
      </c>
    </row>
    <row r="6" spans="2:8" x14ac:dyDescent="0.3">
      <c r="B6" t="s">
        <v>66</v>
      </c>
      <c r="C6" t="s">
        <v>67</v>
      </c>
      <c r="E6" s="20" t="s">
        <v>68</v>
      </c>
      <c r="G6" t="s">
        <v>69</v>
      </c>
    </row>
    <row r="7" spans="2:8" x14ac:dyDescent="0.3">
      <c r="B7" t="s">
        <v>70</v>
      </c>
      <c r="C7" t="s">
        <v>71</v>
      </c>
      <c r="E7" s="20" t="s">
        <v>68</v>
      </c>
      <c r="G7" t="s">
        <v>72</v>
      </c>
    </row>
    <row r="8" spans="2:8" x14ac:dyDescent="0.3">
      <c r="B8" t="s">
        <v>73</v>
      </c>
      <c r="C8" t="s">
        <v>74</v>
      </c>
      <c r="E8" s="20" t="s">
        <v>68</v>
      </c>
      <c r="G8" t="s">
        <v>75</v>
      </c>
    </row>
    <row r="9" spans="2:8" x14ac:dyDescent="0.3">
      <c r="B9" t="s">
        <v>76</v>
      </c>
      <c r="C9" t="s">
        <v>77</v>
      </c>
      <c r="E9" s="20" t="s">
        <v>68</v>
      </c>
      <c r="G9" t="s">
        <v>78</v>
      </c>
    </row>
    <row r="10" spans="2:8" x14ac:dyDescent="0.3">
      <c r="B10" t="s">
        <v>79</v>
      </c>
      <c r="C10" t="s">
        <v>80</v>
      </c>
      <c r="E10" s="20" t="s">
        <v>68</v>
      </c>
      <c r="G10" t="s">
        <v>81</v>
      </c>
    </row>
    <row r="11" spans="2:8" x14ac:dyDescent="0.3">
      <c r="B11" t="s">
        <v>82</v>
      </c>
      <c r="C11" t="s">
        <v>83</v>
      </c>
      <c r="E11" s="20" t="s">
        <v>68</v>
      </c>
      <c r="G11" t="s">
        <v>84</v>
      </c>
    </row>
    <row r="13" spans="2:8" x14ac:dyDescent="0.3">
      <c r="B13" t="s">
        <v>85</v>
      </c>
    </row>
    <row r="16" spans="2:8" ht="26.4" x14ac:dyDescent="0.3">
      <c r="F16" s="21" t="s">
        <v>86</v>
      </c>
      <c r="G16" s="21" t="s">
        <v>87</v>
      </c>
      <c r="H16" s="21" t="s">
        <v>88</v>
      </c>
    </row>
    <row r="17" spans="2:8" x14ac:dyDescent="0.3">
      <c r="B17" t="s">
        <v>89</v>
      </c>
      <c r="D17" s="22">
        <v>17236</v>
      </c>
      <c r="F17" s="23"/>
      <c r="G17" s="23"/>
      <c r="H17" s="23"/>
    </row>
    <row r="18" spans="2:8" x14ac:dyDescent="0.3">
      <c r="B18" t="s">
        <v>90</v>
      </c>
      <c r="D18" s="22">
        <f ca="1">TODAY()</f>
        <v>45484</v>
      </c>
      <c r="F18" s="24">
        <f ca="1">DATEDIF(D17,D18,"y")</f>
        <v>77</v>
      </c>
      <c r="G18" s="24">
        <f ca="1">DATEDIF(D17,D18,"m")</f>
        <v>928</v>
      </c>
      <c r="H18" s="24">
        <f ca="1">DATEDIF(D17,D18,"d")</f>
        <v>28248</v>
      </c>
    </row>
    <row r="20" spans="2:8" x14ac:dyDescent="0.3">
      <c r="B20" t="s">
        <v>91</v>
      </c>
    </row>
    <row r="22" spans="2:8" x14ac:dyDescent="0.3">
      <c r="B22" s="11" t="s">
        <v>92</v>
      </c>
    </row>
    <row r="24" spans="2:8" x14ac:dyDescent="0.3">
      <c r="B24" t="s">
        <v>93</v>
      </c>
    </row>
    <row r="25" spans="2:8" x14ac:dyDescent="0.3">
      <c r="B25" t="s">
        <v>94</v>
      </c>
    </row>
    <row r="26" spans="2:8" x14ac:dyDescent="0.3">
      <c r="B26" t="s">
        <v>95</v>
      </c>
    </row>
    <row r="28" spans="2:8" x14ac:dyDescent="0.3">
      <c r="B28" t="s">
        <v>96</v>
      </c>
    </row>
    <row r="29" spans="2:8" x14ac:dyDescent="0.3">
      <c r="B29" t="s">
        <v>97</v>
      </c>
    </row>
    <row r="30" spans="2:8" x14ac:dyDescent="0.3">
      <c r="B30" s="25" t="s">
        <v>98</v>
      </c>
    </row>
    <row r="31" spans="2:8" x14ac:dyDescent="0.3">
      <c r="B31" t="s">
        <v>99</v>
      </c>
    </row>
    <row r="33" spans="2:6" x14ac:dyDescent="0.3">
      <c r="B33" s="26">
        <v>31260</v>
      </c>
      <c r="D33" s="24">
        <f ca="1">YEAR(TODAY())-YEAR(B33)</f>
        <v>39</v>
      </c>
      <c r="F33" s="25" t="s">
        <v>100</v>
      </c>
    </row>
    <row r="35" spans="2:6" x14ac:dyDescent="0.3">
      <c r="B35" s="14" t="s">
        <v>101</v>
      </c>
    </row>
    <row r="36" spans="2:6" x14ac:dyDescent="0.3">
      <c r="B36" t="s">
        <v>102</v>
      </c>
    </row>
    <row r="38" spans="2:6" x14ac:dyDescent="0.3">
      <c r="B38" s="26">
        <v>31260</v>
      </c>
      <c r="D38" s="24">
        <f ca="1">YEAR(TODAY()-B38)-1900</f>
        <v>38</v>
      </c>
      <c r="F38" s="25" t="s">
        <v>103</v>
      </c>
    </row>
    <row r="40" spans="2:6" x14ac:dyDescent="0.3">
      <c r="B40" s="26">
        <v>31260</v>
      </c>
      <c r="D40" s="24">
        <f ca="1">INT(YEARFRAC(TODAY(),B40,1))</f>
        <v>38</v>
      </c>
      <c r="F40" s="25" t="s">
        <v>104</v>
      </c>
    </row>
    <row r="42" spans="2:6" x14ac:dyDescent="0.3">
      <c r="B42" s="26">
        <v>31260</v>
      </c>
      <c r="D42" s="24">
        <f ca="1">DATEDIF(B42,TODAY(),"y")</f>
        <v>38</v>
      </c>
      <c r="F42" s="25" t="s">
        <v>105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4A1C-6B30-48F6-B2D9-A077065BD513}">
  <dimension ref="B2:I74"/>
  <sheetViews>
    <sheetView workbookViewId="0">
      <selection activeCell="E80" sqref="E80"/>
    </sheetView>
  </sheetViews>
  <sheetFormatPr baseColWidth="10" defaultRowHeight="14.4" x14ac:dyDescent="0.3"/>
  <cols>
    <col min="3" max="3" width="15.6640625" customWidth="1"/>
  </cols>
  <sheetData>
    <row r="2" spans="2:4" ht="17.399999999999999" x14ac:dyDescent="0.3">
      <c r="B2" s="12" t="s">
        <v>106</v>
      </c>
    </row>
    <row r="4" spans="2:4" x14ac:dyDescent="0.3">
      <c r="B4" t="s">
        <v>107</v>
      </c>
    </row>
    <row r="6" spans="2:4" x14ac:dyDescent="0.3">
      <c r="B6" s="27">
        <f>HOUR(0)</f>
        <v>0</v>
      </c>
      <c r="D6" s="15" t="s">
        <v>108</v>
      </c>
    </row>
    <row r="7" spans="2:4" x14ac:dyDescent="0.3">
      <c r="B7" s="27">
        <f>HOUR(0.1)</f>
        <v>2</v>
      </c>
      <c r="D7" s="15" t="s">
        <v>109</v>
      </c>
    </row>
    <row r="8" spans="2:4" x14ac:dyDescent="0.3">
      <c r="B8" s="27">
        <f>HOUR(0.2)</f>
        <v>4</v>
      </c>
      <c r="D8" s="15" t="s">
        <v>110</v>
      </c>
    </row>
    <row r="9" spans="2:4" x14ac:dyDescent="0.3">
      <c r="B9" s="27">
        <f>HOUR(0.3)</f>
        <v>7</v>
      </c>
      <c r="D9" s="15" t="s">
        <v>111</v>
      </c>
    </row>
    <row r="10" spans="2:4" x14ac:dyDescent="0.3">
      <c r="B10" s="27">
        <f>HOUR(0.4)</f>
        <v>9</v>
      </c>
      <c r="D10" s="15" t="s">
        <v>112</v>
      </c>
    </row>
    <row r="11" spans="2:4" x14ac:dyDescent="0.3">
      <c r="B11" s="27">
        <f>HOUR(0.5)</f>
        <v>12</v>
      </c>
      <c r="D11" s="15" t="s">
        <v>113</v>
      </c>
    </row>
    <row r="12" spans="2:4" x14ac:dyDescent="0.3">
      <c r="B12" s="27">
        <f>HOUR(0.61692)</f>
        <v>14</v>
      </c>
      <c r="D12" s="15" t="s">
        <v>114</v>
      </c>
    </row>
    <row r="13" spans="2:4" x14ac:dyDescent="0.3">
      <c r="B13" s="27">
        <f>HOUR(1)</f>
        <v>0</v>
      </c>
      <c r="D13" s="15" t="s">
        <v>115</v>
      </c>
    </row>
    <row r="14" spans="2:4" x14ac:dyDescent="0.3">
      <c r="B14" s="27">
        <f>HOUR(1.5)</f>
        <v>12</v>
      </c>
      <c r="D14" s="15" t="s">
        <v>116</v>
      </c>
    </row>
    <row r="15" spans="2:4" x14ac:dyDescent="0.3">
      <c r="B15" s="27">
        <f ca="1">HOUR(NOW())</f>
        <v>10</v>
      </c>
      <c r="D15" s="15" t="s">
        <v>117</v>
      </c>
    </row>
    <row r="21" spans="3:6" ht="17.399999999999999" x14ac:dyDescent="0.3">
      <c r="C21" s="12" t="s">
        <v>119</v>
      </c>
    </row>
    <row r="23" spans="3:6" x14ac:dyDescent="0.3">
      <c r="C23" t="s">
        <v>120</v>
      </c>
    </row>
    <row r="25" spans="3:6" x14ac:dyDescent="0.3">
      <c r="C25" s="27">
        <f>MINUTE("16:48:00")</f>
        <v>48</v>
      </c>
      <c r="F25" s="15" t="s">
        <v>121</v>
      </c>
    </row>
    <row r="26" spans="3:6" x14ac:dyDescent="0.3">
      <c r="C26" s="27">
        <f ca="1">MINUTE(NOW())</f>
        <v>5</v>
      </c>
      <c r="F26" s="15" t="s">
        <v>122</v>
      </c>
    </row>
    <row r="27" spans="3:6" x14ac:dyDescent="0.3">
      <c r="C27" s="27">
        <f>MINUTE(0.04)</f>
        <v>57</v>
      </c>
      <c r="F27" s="15" t="s">
        <v>123</v>
      </c>
    </row>
    <row r="28" spans="3:6" x14ac:dyDescent="0.3">
      <c r="C28" s="27">
        <f>MINUTE(4.04)</f>
        <v>57</v>
      </c>
      <c r="F28" s="15" t="s">
        <v>124</v>
      </c>
    </row>
    <row r="29" spans="3:6" x14ac:dyDescent="0.3">
      <c r="F29" s="14"/>
    </row>
    <row r="30" spans="3:6" x14ac:dyDescent="0.3">
      <c r="C30" s="28">
        <v>0.19444444444444445</v>
      </c>
      <c r="D30" s="28">
        <v>0.15972222222222224</v>
      </c>
      <c r="E30" s="29"/>
      <c r="F30" s="14"/>
    </row>
    <row r="31" spans="3:6" x14ac:dyDescent="0.3">
      <c r="C31" s="30">
        <f>MINUTE(C30-D30)</f>
        <v>50</v>
      </c>
      <c r="D31" s="31"/>
      <c r="E31" s="31"/>
      <c r="F31" s="15" t="str">
        <f>"=MINUTE(" &amp; ADDRESS(ROW(C30),COLUMN(C30),4) &amp; " - " &amp;ADDRESS(ROW(D30),COLUMN(D30),4) &amp; ")"</f>
        <v>=MINUTE(C30 - D30)</v>
      </c>
    </row>
    <row r="32" spans="3:6" x14ac:dyDescent="0.3">
      <c r="C32" s="27" t="e">
        <f>MINUTE(D30-C30)</f>
        <v>#NUM!</v>
      </c>
      <c r="D32" s="31"/>
      <c r="E32" s="31"/>
      <c r="F32" s="15" t="str">
        <f>"=MINUTE(" &amp; ADDRESS(ROW(D30),COLUMN(D30),4) &amp; " - " &amp; ADDRESS(ROW(C30),COLUMN(C30),4) &amp; ")"</f>
        <v>=MINUTE(D30 - C30)</v>
      </c>
    </row>
    <row r="33" spans="2:9" x14ac:dyDescent="0.3">
      <c r="C33" s="32">
        <f>MINUTE(C30)-MINUTE(D30)</f>
        <v>-10</v>
      </c>
      <c r="D33" s="33"/>
      <c r="E33" s="33"/>
      <c r="F33" s="15" t="str">
        <f>"=MINUTE(" &amp; ADDRESS(ROW(C30),COLUMN(C30),4) &amp; ") - MINUTE(" &amp; ADDRESS(ROW(D30),COLUMN(D30),4) &amp; ")"</f>
        <v>=MINUTE(C30) - MINUTE(D30)</v>
      </c>
    </row>
    <row r="34" spans="2:9" x14ac:dyDescent="0.3">
      <c r="C34" s="32">
        <f>MINUTE(D30)-MINUTE(C30)</f>
        <v>10</v>
      </c>
      <c r="D34" s="33"/>
      <c r="E34" s="33"/>
      <c r="F34" s="15" t="str">
        <f>"=MINUTE(" &amp; ADDRESS(ROW(D30),COLUMN(D30),4) &amp; ") - MINUTE(" &amp; ADDRESS(ROW(C30),COLUMN(C30),4) &amp; ")"</f>
        <v>=MINUTE(D30) - MINUTE(C30)</v>
      </c>
      <c r="I34" t="s">
        <v>118</v>
      </c>
    </row>
    <row r="42" spans="2:9" ht="17.399999999999999" x14ac:dyDescent="0.3">
      <c r="B42" s="12" t="s">
        <v>125</v>
      </c>
    </row>
    <row r="43" spans="2:9" ht="15.6" x14ac:dyDescent="0.3">
      <c r="B43" s="34"/>
    </row>
    <row r="44" spans="2:9" x14ac:dyDescent="0.3">
      <c r="B44" t="s">
        <v>126</v>
      </c>
    </row>
    <row r="45" spans="2:9" x14ac:dyDescent="0.3">
      <c r="B45" t="s">
        <v>127</v>
      </c>
    </row>
    <row r="47" spans="2:9" x14ac:dyDescent="0.3">
      <c r="B47" s="35" t="s">
        <v>128</v>
      </c>
      <c r="C47" t="s">
        <v>129</v>
      </c>
    </row>
    <row r="48" spans="2:9" x14ac:dyDescent="0.3">
      <c r="B48" s="35" t="s">
        <v>130</v>
      </c>
      <c r="C48" t="s">
        <v>131</v>
      </c>
    </row>
    <row r="49" spans="2:6" x14ac:dyDescent="0.3">
      <c r="B49" s="35" t="s">
        <v>132</v>
      </c>
      <c r="C49" t="s">
        <v>133</v>
      </c>
    </row>
    <row r="52" spans="2:6" x14ac:dyDescent="0.3">
      <c r="B52" s="27">
        <f>TIME(12, 0, 0)</f>
        <v>0.5</v>
      </c>
      <c r="D52" s="15" t="s">
        <v>134</v>
      </c>
      <c r="F52" t="s">
        <v>135</v>
      </c>
    </row>
    <row r="53" spans="2:6" x14ac:dyDescent="0.3">
      <c r="B53" s="36">
        <f>TIME(47-5, 0, 0)</f>
        <v>0.75</v>
      </c>
      <c r="D53" s="15" t="s">
        <v>136</v>
      </c>
      <c r="F53" t="s">
        <v>137</v>
      </c>
    </row>
    <row r="54" spans="2:6" x14ac:dyDescent="0.3">
      <c r="B54" s="36">
        <f>TIME(,128,)</f>
        <v>8.8888888888888892E-2</v>
      </c>
      <c r="D54" s="15" t="s">
        <v>138</v>
      </c>
      <c r="F54" t="s">
        <v>139</v>
      </c>
    </row>
    <row r="59" spans="2:6" ht="17.399999999999999" x14ac:dyDescent="0.3">
      <c r="C59" s="12"/>
    </row>
    <row r="61" spans="2:6" x14ac:dyDescent="0.3">
      <c r="C61" t="s">
        <v>140</v>
      </c>
    </row>
    <row r="62" spans="2:6" x14ac:dyDescent="0.3">
      <c r="C62" t="s">
        <v>141</v>
      </c>
    </row>
    <row r="64" spans="2:6" x14ac:dyDescent="0.3">
      <c r="C64" s="37">
        <f>TIMEVALUE("4:45")</f>
        <v>0.19791666666666666</v>
      </c>
      <c r="E64" s="25" t="s">
        <v>142</v>
      </c>
    </row>
    <row r="66" spans="3:5" x14ac:dyDescent="0.3">
      <c r="C66" t="s">
        <v>143</v>
      </c>
    </row>
    <row r="67" spans="3:5" x14ac:dyDescent="0.3">
      <c r="C67" t="s">
        <v>144</v>
      </c>
    </row>
    <row r="68" spans="3:5" x14ac:dyDescent="0.3">
      <c r="C68" t="s">
        <v>145</v>
      </c>
    </row>
    <row r="70" spans="3:5" x14ac:dyDescent="0.3">
      <c r="C70" s="37" t="e">
        <f>TIMEVALUE("5:45 a.m.")</f>
        <v>#VALUE!</v>
      </c>
      <c r="E70" s="25" t="s">
        <v>146</v>
      </c>
    </row>
    <row r="72" spans="3:5" x14ac:dyDescent="0.3">
      <c r="C72" t="s">
        <v>147</v>
      </c>
    </row>
    <row r="74" spans="3:5" x14ac:dyDescent="0.3">
      <c r="C74" s="37">
        <f>TIMEVALUE("5:45 am")</f>
        <v>0.23958333333333334</v>
      </c>
      <c r="E74" s="25" t="s">
        <v>148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27EE-80D5-43D8-997D-A4F535C8F3CF}">
  <dimension ref="C1:W18"/>
  <sheetViews>
    <sheetView topLeftCell="A10" workbookViewId="0">
      <selection activeCell="H19" sqref="H19"/>
    </sheetView>
  </sheetViews>
  <sheetFormatPr baseColWidth="10" defaultRowHeight="14.4" x14ac:dyDescent="0.3"/>
  <cols>
    <col min="14" max="14" width="0.44140625" customWidth="1"/>
    <col min="15" max="15" width="7" hidden="1" customWidth="1"/>
    <col min="16" max="16" width="11.44140625" hidden="1" customWidth="1"/>
  </cols>
  <sheetData>
    <row r="1" spans="3:23" x14ac:dyDescent="0.3">
      <c r="C1" s="11" t="s">
        <v>149</v>
      </c>
    </row>
    <row r="2" spans="3:23" x14ac:dyDescent="0.3">
      <c r="C2" s="14" t="s">
        <v>150</v>
      </c>
    </row>
    <row r="4" spans="3:23" x14ac:dyDescent="0.3">
      <c r="C4" s="38" t="s">
        <v>151</v>
      </c>
      <c r="D4" s="64" t="s">
        <v>152</v>
      </c>
      <c r="E4" s="65"/>
      <c r="F4" s="65"/>
      <c r="G4" s="66"/>
      <c r="H4" s="64" t="s">
        <v>157</v>
      </c>
      <c r="I4" s="67"/>
      <c r="J4" s="67"/>
      <c r="K4" s="67"/>
      <c r="L4" s="67"/>
      <c r="M4" s="67"/>
      <c r="N4" s="67"/>
      <c r="O4" s="67"/>
      <c r="P4" s="68"/>
    </row>
    <row r="5" spans="3:23" x14ac:dyDescent="0.3">
      <c r="C5" s="39">
        <v>0.55555555555555558</v>
      </c>
      <c r="D5" s="69">
        <v>0.97916666666666663</v>
      </c>
      <c r="E5" s="70"/>
      <c r="F5" s="70"/>
      <c r="G5" s="71"/>
      <c r="H5" s="72"/>
      <c r="I5" s="73"/>
      <c r="J5" s="73"/>
      <c r="K5" s="73"/>
      <c r="L5" s="73"/>
      <c r="M5" s="73"/>
      <c r="N5" s="73"/>
      <c r="O5" s="73"/>
      <c r="P5" s="74"/>
      <c r="W5" s="40"/>
    </row>
    <row r="6" spans="3:23" x14ac:dyDescent="0.3">
      <c r="C6" s="41">
        <v>0.82638888888888884</v>
      </c>
      <c r="D6" s="58">
        <v>5.2083333333333336E-2</v>
      </c>
      <c r="E6" s="59"/>
      <c r="F6" s="59"/>
      <c r="G6" s="60"/>
      <c r="H6" s="61"/>
      <c r="I6" s="62"/>
      <c r="J6" s="62"/>
      <c r="K6" s="62"/>
      <c r="L6" s="62"/>
      <c r="M6" s="62"/>
      <c r="N6" s="62"/>
      <c r="O6" s="62"/>
      <c r="P6" s="63"/>
    </row>
    <row r="7" spans="3:23" x14ac:dyDescent="0.3">
      <c r="C7" s="41">
        <v>0.92708333333333337</v>
      </c>
      <c r="D7" s="58">
        <v>0.27430555555555552</v>
      </c>
      <c r="E7" s="59"/>
      <c r="F7" s="59"/>
      <c r="G7" s="60"/>
      <c r="H7" s="61"/>
      <c r="I7" s="62"/>
      <c r="J7" s="62"/>
      <c r="K7" s="62"/>
      <c r="L7" s="62"/>
      <c r="M7" s="62"/>
      <c r="N7" s="62"/>
      <c r="O7" s="62"/>
      <c r="P7" s="63"/>
    </row>
    <row r="8" spans="3:23" x14ac:dyDescent="0.3">
      <c r="C8" s="41">
        <v>0.86458333333333337</v>
      </c>
      <c r="D8" s="58">
        <v>0.15972222222222224</v>
      </c>
      <c r="E8" s="59"/>
      <c r="F8" s="59"/>
      <c r="G8" s="60"/>
      <c r="H8" s="61"/>
      <c r="I8" s="62"/>
      <c r="J8" s="62"/>
      <c r="K8" s="62"/>
      <c r="L8" s="62"/>
      <c r="M8" s="62"/>
      <c r="N8" s="62"/>
      <c r="O8" s="62"/>
      <c r="P8" s="63"/>
    </row>
    <row r="9" spans="3:23" x14ac:dyDescent="0.3">
      <c r="C9" s="41">
        <v>0.96875</v>
      </c>
      <c r="D9" s="58">
        <v>0.3298611111111111</v>
      </c>
      <c r="E9" s="59"/>
      <c r="F9" s="59"/>
      <c r="G9" s="60"/>
      <c r="H9" s="61"/>
      <c r="I9" s="62"/>
      <c r="J9" s="62"/>
      <c r="K9" s="62"/>
      <c r="L9" s="62"/>
      <c r="M9" s="62"/>
      <c r="N9" s="62"/>
      <c r="O9" s="62"/>
      <c r="P9" s="63"/>
    </row>
    <row r="10" spans="3:23" x14ac:dyDescent="0.3">
      <c r="C10" s="41">
        <v>0.63194444444444442</v>
      </c>
      <c r="D10" s="58">
        <v>1</v>
      </c>
      <c r="E10" s="59"/>
      <c r="F10" s="59"/>
      <c r="G10" s="60"/>
      <c r="H10" s="61"/>
      <c r="I10" s="62"/>
      <c r="J10" s="62"/>
      <c r="K10" s="62"/>
      <c r="L10" s="62"/>
      <c r="M10" s="62"/>
      <c r="N10" s="62"/>
      <c r="O10" s="62"/>
      <c r="P10" s="63"/>
    </row>
    <row r="11" spans="3:23" x14ac:dyDescent="0.3">
      <c r="C11" s="41">
        <v>0.70138888888888884</v>
      </c>
      <c r="D11" s="58">
        <v>1.7361111111111112E-2</v>
      </c>
      <c r="E11" s="59"/>
      <c r="F11" s="59"/>
      <c r="G11" s="60"/>
      <c r="H11" s="61"/>
      <c r="I11" s="62"/>
      <c r="J11" s="62"/>
      <c r="K11" s="62"/>
      <c r="L11" s="62"/>
      <c r="M11" s="62"/>
      <c r="N11" s="62"/>
      <c r="O11" s="62"/>
      <c r="P11" s="63"/>
    </row>
    <row r="12" spans="3:23" x14ac:dyDescent="0.3">
      <c r="C12" s="41">
        <v>0.71180555555555547</v>
      </c>
      <c r="D12" s="58">
        <v>5.5555555555555552E-2</v>
      </c>
      <c r="E12" s="59"/>
      <c r="F12" s="59"/>
      <c r="G12" s="60"/>
      <c r="H12" s="61"/>
      <c r="I12" s="62"/>
      <c r="J12" s="62"/>
      <c r="K12" s="62"/>
      <c r="L12" s="62"/>
      <c r="M12" s="62"/>
      <c r="N12" s="62"/>
      <c r="O12" s="62"/>
      <c r="P12" s="63"/>
    </row>
    <row r="13" spans="3:23" x14ac:dyDescent="0.3">
      <c r="C13" s="42">
        <v>0.89930555555555547</v>
      </c>
      <c r="D13" s="49">
        <v>0.20833333333333334</v>
      </c>
      <c r="E13" s="50"/>
      <c r="F13" s="50"/>
      <c r="G13" s="51"/>
      <c r="H13" s="52"/>
      <c r="I13" s="53"/>
      <c r="J13" s="53"/>
      <c r="K13" s="53"/>
      <c r="L13" s="53"/>
      <c r="M13" s="53"/>
      <c r="N13" s="53"/>
      <c r="O13" s="53"/>
      <c r="P13" s="54"/>
    </row>
    <row r="15" spans="3:23" x14ac:dyDescent="0.3">
      <c r="D15" s="43" t="s">
        <v>153</v>
      </c>
      <c r="E15" s="44"/>
      <c r="F15" s="44"/>
      <c r="G15" s="45"/>
      <c r="H15" s="55"/>
      <c r="I15" s="56"/>
      <c r="J15" s="56"/>
      <c r="K15" s="56"/>
      <c r="L15" s="56"/>
      <c r="M15" s="56"/>
      <c r="N15" s="56"/>
      <c r="O15" s="56"/>
      <c r="P15" s="57"/>
    </row>
    <row r="16" spans="3:23" x14ac:dyDescent="0.3">
      <c r="D16" s="43" t="s">
        <v>154</v>
      </c>
      <c r="E16" s="44"/>
      <c r="F16" s="44"/>
      <c r="G16" s="45"/>
      <c r="H16" s="46"/>
      <c r="I16" s="47"/>
      <c r="J16" s="47"/>
      <c r="K16" s="47"/>
      <c r="L16" s="47"/>
      <c r="M16" s="47"/>
      <c r="N16" s="47"/>
      <c r="O16" s="47"/>
      <c r="P16" s="48"/>
    </row>
    <row r="17" spans="4:16" x14ac:dyDescent="0.3">
      <c r="D17" s="43" t="s">
        <v>155</v>
      </c>
      <c r="E17" s="44"/>
      <c r="F17" s="44"/>
      <c r="G17" s="45"/>
      <c r="H17" s="46"/>
      <c r="I17" s="47"/>
      <c r="J17" s="47"/>
      <c r="K17" s="47"/>
      <c r="L17" s="47"/>
      <c r="M17" s="47"/>
      <c r="N17" s="47"/>
      <c r="O17" s="47"/>
      <c r="P17" s="48"/>
    </row>
    <row r="18" spans="4:16" x14ac:dyDescent="0.3">
      <c r="D18" s="43" t="s">
        <v>156</v>
      </c>
      <c r="E18" s="44"/>
      <c r="F18" s="44"/>
      <c r="G18" s="45"/>
      <c r="H18" s="46"/>
      <c r="I18" s="47"/>
      <c r="J18" s="47"/>
      <c r="K18" s="47"/>
      <c r="L18" s="47"/>
      <c r="M18" s="47"/>
      <c r="N18" s="47"/>
      <c r="O18" s="47"/>
      <c r="P18" s="48"/>
    </row>
  </sheetData>
  <mergeCells count="28">
    <mergeCell ref="D4:G4"/>
    <mergeCell ref="H4:P4"/>
    <mergeCell ref="D5:G5"/>
    <mergeCell ref="H5:P5"/>
    <mergeCell ref="D6:G6"/>
    <mergeCell ref="H6:P6"/>
    <mergeCell ref="D7:G7"/>
    <mergeCell ref="H7:P7"/>
    <mergeCell ref="D8:G8"/>
    <mergeCell ref="H8:P8"/>
    <mergeCell ref="D9:G9"/>
    <mergeCell ref="H9:P9"/>
    <mergeCell ref="D10:G10"/>
    <mergeCell ref="H10:P10"/>
    <mergeCell ref="D11:G11"/>
    <mergeCell ref="H11:P11"/>
    <mergeCell ref="D12:G12"/>
    <mergeCell ref="H12:P12"/>
    <mergeCell ref="D17:G17"/>
    <mergeCell ref="H17:P17"/>
    <mergeCell ref="D18:G18"/>
    <mergeCell ref="H18:P18"/>
    <mergeCell ref="D13:G13"/>
    <mergeCell ref="H13:P13"/>
    <mergeCell ref="D15:G15"/>
    <mergeCell ref="H15:P15"/>
    <mergeCell ref="D16:G16"/>
    <mergeCell ref="H16:P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061-C528-4BB4-BF21-8985F628D62F}">
  <dimension ref="A2:F32"/>
  <sheetViews>
    <sheetView tabSelected="1" topLeftCell="A4" workbookViewId="0">
      <selection activeCell="F22" sqref="F22"/>
    </sheetView>
  </sheetViews>
  <sheetFormatPr baseColWidth="10" defaultRowHeight="14.4" x14ac:dyDescent="0.3"/>
  <cols>
    <col min="1" max="1" width="11.6640625" style="1" customWidth="1"/>
    <col min="2" max="2" width="22.109375" style="1" customWidth="1"/>
    <col min="3" max="3" width="17.6640625" style="1" customWidth="1"/>
    <col min="4" max="4" width="11.88671875" style="1" bestFit="1" customWidth="1"/>
    <col min="5" max="5" width="13.33203125" style="1" bestFit="1" customWidth="1"/>
    <col min="6" max="6" width="13.33203125" customWidth="1"/>
  </cols>
  <sheetData>
    <row r="2" spans="1:6" ht="28.8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3">
      <c r="A3" s="2">
        <v>1</v>
      </c>
      <c r="B3" s="3">
        <v>44337</v>
      </c>
      <c r="C3" s="2" t="s">
        <v>6</v>
      </c>
      <c r="D3" s="2" t="s">
        <v>21</v>
      </c>
      <c r="E3" s="2" t="s">
        <v>21</v>
      </c>
      <c r="F3" s="4">
        <v>12000</v>
      </c>
    </row>
    <row r="4" spans="1:6" x14ac:dyDescent="0.3">
      <c r="A4" s="2">
        <v>2</v>
      </c>
      <c r="B4" s="3">
        <v>44344</v>
      </c>
      <c r="C4" s="2" t="s">
        <v>7</v>
      </c>
      <c r="D4" s="2" t="s">
        <v>22</v>
      </c>
      <c r="E4" s="2" t="s">
        <v>21</v>
      </c>
      <c r="F4" s="4">
        <v>5000</v>
      </c>
    </row>
    <row r="5" spans="1:6" x14ac:dyDescent="0.3">
      <c r="A5" s="2">
        <v>3</v>
      </c>
      <c r="B5" s="3">
        <v>44351</v>
      </c>
      <c r="C5" s="2" t="s">
        <v>8</v>
      </c>
      <c r="D5" s="2" t="s">
        <v>21</v>
      </c>
      <c r="E5" s="2" t="s">
        <v>22</v>
      </c>
      <c r="F5" s="4">
        <v>4000</v>
      </c>
    </row>
    <row r="6" spans="1:6" x14ac:dyDescent="0.3">
      <c r="A6" s="2">
        <v>4</v>
      </c>
      <c r="B6" s="3">
        <v>44358</v>
      </c>
      <c r="C6" s="2" t="s">
        <v>9</v>
      </c>
      <c r="D6" s="2" t="s">
        <v>22</v>
      </c>
      <c r="E6" s="2" t="s">
        <v>21</v>
      </c>
      <c r="F6" s="4">
        <v>10000</v>
      </c>
    </row>
    <row r="7" spans="1:6" x14ac:dyDescent="0.3">
      <c r="A7" s="2">
        <v>5</v>
      </c>
      <c r="B7" s="3">
        <v>44365</v>
      </c>
      <c r="C7" s="2" t="s">
        <v>10</v>
      </c>
      <c r="D7" s="2" t="s">
        <v>22</v>
      </c>
      <c r="E7" s="2" t="s">
        <v>21</v>
      </c>
      <c r="F7" s="5" t="s">
        <v>23</v>
      </c>
    </row>
    <row r="8" spans="1:6" x14ac:dyDescent="0.3">
      <c r="A8" s="2">
        <v>6</v>
      </c>
      <c r="B8" s="3">
        <v>44372</v>
      </c>
      <c r="C8" s="2" t="s">
        <v>11</v>
      </c>
      <c r="D8" s="2" t="s">
        <v>21</v>
      </c>
      <c r="E8" s="2" t="s">
        <v>22</v>
      </c>
      <c r="F8" s="4">
        <v>7000</v>
      </c>
    </row>
    <row r="9" spans="1:6" x14ac:dyDescent="0.3">
      <c r="A9" s="2">
        <v>7</v>
      </c>
      <c r="B9" s="3">
        <v>44379</v>
      </c>
      <c r="C9" s="2" t="s">
        <v>12</v>
      </c>
      <c r="D9" s="2" t="s">
        <v>22</v>
      </c>
      <c r="E9" s="2" t="s">
        <v>21</v>
      </c>
      <c r="F9" s="4">
        <v>8000</v>
      </c>
    </row>
    <row r="10" spans="1:6" x14ac:dyDescent="0.3">
      <c r="A10" s="2">
        <v>8</v>
      </c>
      <c r="B10" s="3">
        <v>44386</v>
      </c>
      <c r="C10" s="2" t="s">
        <v>13</v>
      </c>
      <c r="D10" s="2" t="s">
        <v>21</v>
      </c>
      <c r="E10" s="2" t="s">
        <v>21</v>
      </c>
      <c r="F10" s="4">
        <v>3000</v>
      </c>
    </row>
    <row r="11" spans="1:6" x14ac:dyDescent="0.3">
      <c r="A11" s="2">
        <v>9</v>
      </c>
      <c r="B11" s="3">
        <v>44393</v>
      </c>
      <c r="C11" s="2" t="s">
        <v>14</v>
      </c>
      <c r="D11" s="2" t="s">
        <v>22</v>
      </c>
      <c r="E11" s="2" t="s">
        <v>21</v>
      </c>
      <c r="F11" s="4">
        <v>42000</v>
      </c>
    </row>
    <row r="12" spans="1:6" x14ac:dyDescent="0.3">
      <c r="A12" s="2">
        <v>10</v>
      </c>
      <c r="B12" s="3">
        <v>44400</v>
      </c>
      <c r="C12" s="2" t="s">
        <v>15</v>
      </c>
      <c r="D12" s="2" t="s">
        <v>21</v>
      </c>
      <c r="E12" s="2" t="s">
        <v>22</v>
      </c>
      <c r="F12" s="4">
        <v>50000</v>
      </c>
    </row>
    <row r="13" spans="1:6" x14ac:dyDescent="0.3">
      <c r="A13" s="2">
        <v>11</v>
      </c>
      <c r="B13" s="3">
        <v>44407</v>
      </c>
      <c r="C13" s="2" t="s">
        <v>16</v>
      </c>
      <c r="D13" s="2" t="s">
        <v>22</v>
      </c>
      <c r="E13" s="2" t="s">
        <v>21</v>
      </c>
      <c r="F13" s="4">
        <v>12000</v>
      </c>
    </row>
    <row r="14" spans="1:6" x14ac:dyDescent="0.3">
      <c r="A14" s="2">
        <v>12</v>
      </c>
      <c r="B14" s="3">
        <v>44414</v>
      </c>
      <c r="C14" s="2" t="s">
        <v>17</v>
      </c>
      <c r="D14" s="2" t="s">
        <v>21</v>
      </c>
      <c r="E14" s="2" t="s">
        <v>22</v>
      </c>
      <c r="F14" s="4">
        <v>6000</v>
      </c>
    </row>
    <row r="15" spans="1:6" x14ac:dyDescent="0.3">
      <c r="A15" s="2">
        <v>13</v>
      </c>
      <c r="B15" s="3">
        <v>44421</v>
      </c>
      <c r="C15" s="2" t="s">
        <v>18</v>
      </c>
      <c r="D15" s="2" t="s">
        <v>21</v>
      </c>
      <c r="E15" s="2" t="s">
        <v>21</v>
      </c>
      <c r="F15" s="4"/>
    </row>
    <row r="16" spans="1:6" x14ac:dyDescent="0.3">
      <c r="A16" s="2">
        <v>14</v>
      </c>
      <c r="B16" s="3">
        <v>44428</v>
      </c>
      <c r="C16" s="2" t="s">
        <v>19</v>
      </c>
      <c r="D16" s="2" t="s">
        <v>21</v>
      </c>
      <c r="E16" s="2" t="s">
        <v>22</v>
      </c>
      <c r="F16" s="4">
        <v>9000</v>
      </c>
    </row>
    <row r="17" spans="1:6" x14ac:dyDescent="0.3">
      <c r="A17" s="2">
        <v>15</v>
      </c>
      <c r="B17" s="3">
        <v>44435</v>
      </c>
      <c r="C17" s="2" t="s">
        <v>20</v>
      </c>
      <c r="D17" s="2" t="s">
        <v>21</v>
      </c>
      <c r="E17" s="2" t="s">
        <v>21</v>
      </c>
      <c r="F17" s="4">
        <v>2300</v>
      </c>
    </row>
    <row r="20" spans="1:6" x14ac:dyDescent="0.3">
      <c r="A20" s="76" t="s">
        <v>158</v>
      </c>
      <c r="B20" s="76"/>
      <c r="C20" s="76"/>
      <c r="D20" s="76"/>
    </row>
    <row r="21" spans="1:6" x14ac:dyDescent="0.3">
      <c r="A21" s="75" t="s">
        <v>24</v>
      </c>
      <c r="B21" s="75"/>
      <c r="C21" s="75"/>
      <c r="D21" s="7"/>
    </row>
    <row r="22" spans="1:6" x14ac:dyDescent="0.3">
      <c r="A22" s="75" t="s">
        <v>25</v>
      </c>
      <c r="B22" s="75"/>
      <c r="C22" s="75"/>
      <c r="D22" s="7"/>
    </row>
    <row r="23" spans="1:6" x14ac:dyDescent="0.3">
      <c r="A23" s="75" t="s">
        <v>26</v>
      </c>
      <c r="B23" s="75"/>
      <c r="C23" s="75"/>
      <c r="D23" s="7"/>
    </row>
    <row r="24" spans="1:6" x14ac:dyDescent="0.3">
      <c r="A24" s="75" t="s">
        <v>27</v>
      </c>
      <c r="B24" s="75"/>
      <c r="C24" s="75"/>
      <c r="D24" s="8"/>
    </row>
    <row r="25" spans="1:6" x14ac:dyDescent="0.3">
      <c r="A25" s="75" t="s">
        <v>28</v>
      </c>
      <c r="B25" s="75"/>
      <c r="C25" s="75"/>
      <c r="D25" s="8"/>
    </row>
    <row r="26" spans="1:6" x14ac:dyDescent="0.3">
      <c r="A26" s="75" t="s">
        <v>29</v>
      </c>
      <c r="B26" s="75"/>
      <c r="C26" s="75"/>
      <c r="D26" s="8"/>
    </row>
    <row r="27" spans="1:6" x14ac:dyDescent="0.3">
      <c r="A27" s="75" t="s">
        <v>30</v>
      </c>
      <c r="B27" s="75"/>
      <c r="C27" s="75"/>
      <c r="D27" s="7"/>
    </row>
    <row r="28" spans="1:6" x14ac:dyDescent="0.3">
      <c r="A28" s="75" t="s">
        <v>31</v>
      </c>
      <c r="B28" s="75"/>
      <c r="C28" s="75"/>
      <c r="D28" s="9"/>
    </row>
    <row r="29" spans="1:6" x14ac:dyDescent="0.3">
      <c r="A29" s="75" t="s">
        <v>32</v>
      </c>
      <c r="B29" s="75"/>
      <c r="C29" s="75"/>
      <c r="D29" s="7"/>
    </row>
    <row r="30" spans="1:6" x14ac:dyDescent="0.3">
      <c r="A30" s="75" t="s">
        <v>33</v>
      </c>
      <c r="B30" s="75"/>
      <c r="C30" s="75"/>
      <c r="D30" s="9"/>
    </row>
    <row r="31" spans="1:6" x14ac:dyDescent="0.3">
      <c r="A31" s="75" t="s">
        <v>34</v>
      </c>
      <c r="B31" s="75"/>
      <c r="C31" s="75"/>
      <c r="D31" s="9"/>
    </row>
    <row r="32" spans="1:6" x14ac:dyDescent="0.3">
      <c r="A32" s="75" t="s">
        <v>35</v>
      </c>
      <c r="B32" s="75"/>
      <c r="C32" s="75"/>
      <c r="D32" s="9"/>
    </row>
  </sheetData>
  <mergeCells count="13">
    <mergeCell ref="A20:D20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Feuil2</vt:lpstr>
      <vt:lpstr>Feuil3</vt:lpstr>
      <vt:lpstr>Feuil4</vt:lpstr>
      <vt:lpstr>Feuil5</vt:lpstr>
      <vt:lpstr>EXO 1</vt:lpstr>
      <vt:lpstr>EXO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FOAD ARSTM</cp:lastModifiedBy>
  <dcterms:created xsi:type="dcterms:W3CDTF">2021-12-21T16:03:25Z</dcterms:created>
  <dcterms:modified xsi:type="dcterms:W3CDTF">2024-07-11T10:05:07Z</dcterms:modified>
</cp:coreProperties>
</file>